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Cowork\Résultats\ECS estimate\"/>
    </mc:Choice>
  </mc:AlternateContent>
  <xr:revisionPtr revIDLastSave="0" documentId="13_ncr:1_{76C5F18B-2F71-4F5E-8762-AF7FDAF8CCE2}" xr6:coauthVersionLast="47" xr6:coauthVersionMax="47" xr10:uidLastSave="{00000000-0000-0000-0000-000000000000}"/>
  <bookViews>
    <workbookView xWindow="-120" yWindow="-120" windowWidth="29040" windowHeight="15720" xr2:uid="{2633590A-D65F-47E4-9EEE-5367A2E666F9}"/>
  </bookViews>
  <sheets>
    <sheet name="Feedback" sheetId="1" r:id="rId1"/>
    <sheet name="Parameters" sheetId="2" r:id="rId2"/>
    <sheet name="Graphique1" sheetId="3" r:id="rId3"/>
    <sheet name="Graphique2" sheetId="5" r:id="rId4"/>
  </sheets>
  <definedNames>
    <definedName name="alpha">Parameters!$D$3</definedName>
    <definedName name="cloudiness">Parameters!$D$5</definedName>
    <definedName name="epsilon">Parameters!$D$4</definedName>
    <definedName name="FGHG">Feedback!$C$16</definedName>
    <definedName name="forcinggs">Feedback!$D$50</definedName>
    <definedName name="lambdagf">Feedback!$D$51</definedName>
    <definedName name="lambdanet">Feedback!$C$30</definedName>
    <definedName name="sigma">Parameters!$D$9</definedName>
    <definedName name="solconst">Parameters!$D$7</definedName>
    <definedName name="tzero">Parameters!$D$8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2" l="1"/>
  <c r="E15" i="2" s="1"/>
  <c r="F16" i="2"/>
  <c r="J54" i="1"/>
  <c r="B69" i="1"/>
  <c r="D59" i="1"/>
  <c r="D57" i="1"/>
  <c r="D58" i="1"/>
  <c r="I149" i="1"/>
  <c r="I150" i="1"/>
  <c r="I151" i="1"/>
  <c r="I152" i="1"/>
  <c r="I153" i="1"/>
  <c r="I154" i="1"/>
  <c r="I139" i="1"/>
  <c r="I140" i="1"/>
  <c r="I141" i="1"/>
  <c r="I142" i="1"/>
  <c r="I143" i="1"/>
  <c r="I144" i="1"/>
  <c r="I145" i="1"/>
  <c r="I146" i="1"/>
  <c r="I147" i="1"/>
  <c r="I148" i="1"/>
  <c r="I129" i="1"/>
  <c r="I130" i="1"/>
  <c r="I131" i="1"/>
  <c r="I132" i="1"/>
  <c r="I133" i="1"/>
  <c r="I134" i="1"/>
  <c r="I135" i="1"/>
  <c r="I136" i="1"/>
  <c r="I137" i="1"/>
  <c r="I138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C16" i="1"/>
  <c r="D8" i="1"/>
  <c r="D32" i="1"/>
  <c r="D33" i="1" s="1"/>
  <c r="E32" i="1"/>
  <c r="E33" i="1" s="1"/>
  <c r="C30" i="1"/>
  <c r="D51" i="1" s="1"/>
  <c r="D77" i="1" l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76" i="1"/>
  <c r="E58" i="1"/>
  <c r="E60" i="1"/>
  <c r="E61" i="1"/>
  <c r="E59" i="1"/>
  <c r="E66" i="1"/>
  <c r="E70" i="1"/>
  <c r="F119" i="1"/>
  <c r="F122" i="1"/>
  <c r="F125" i="1"/>
  <c r="F129" i="1"/>
  <c r="F132" i="1"/>
  <c r="F134" i="1"/>
  <c r="F137" i="1"/>
  <c r="F140" i="1"/>
  <c r="F145" i="1"/>
  <c r="F148" i="1"/>
  <c r="F151" i="1"/>
  <c r="F76" i="1"/>
  <c r="F116" i="1"/>
  <c r="F118" i="1"/>
  <c r="F121" i="1"/>
  <c r="F126" i="1"/>
  <c r="F128" i="1"/>
  <c r="F131" i="1"/>
  <c r="F133" i="1"/>
  <c r="F136" i="1"/>
  <c r="F139" i="1"/>
  <c r="F142" i="1"/>
  <c r="F144" i="1"/>
  <c r="F147" i="1"/>
  <c r="F150" i="1"/>
  <c r="F154" i="1"/>
  <c r="F115" i="1"/>
  <c r="F120" i="1"/>
  <c r="F124" i="1"/>
  <c r="F127" i="1"/>
  <c r="F130" i="1"/>
  <c r="F135" i="1"/>
  <c r="F138" i="1"/>
  <c r="F141" i="1"/>
  <c r="F143" i="1"/>
  <c r="F146" i="1"/>
  <c r="F149" i="1"/>
  <c r="F152" i="1"/>
  <c r="F117" i="1"/>
  <c r="F80" i="1"/>
  <c r="F153" i="1"/>
  <c r="F123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E63" i="1" s="1"/>
  <c r="F96" i="1"/>
  <c r="F97" i="1"/>
  <c r="F99" i="1"/>
  <c r="F100" i="1"/>
  <c r="F101" i="1"/>
  <c r="F102" i="1"/>
  <c r="F103" i="1"/>
  <c r="F104" i="1"/>
  <c r="F105" i="1"/>
  <c r="F106" i="1"/>
  <c r="F108" i="1"/>
  <c r="F109" i="1"/>
  <c r="F110" i="1"/>
  <c r="F111" i="1"/>
  <c r="F112" i="1"/>
  <c r="F113" i="1"/>
  <c r="F114" i="1"/>
  <c r="C42" i="1"/>
  <c r="F77" i="1"/>
  <c r="F78" i="1"/>
  <c r="F98" i="1"/>
  <c r="F79" i="1"/>
  <c r="E57" i="1"/>
  <c r="E42" i="1"/>
  <c r="D42" i="1"/>
  <c r="C32" i="1"/>
  <c r="C33" i="1" s="1"/>
  <c r="D9" i="1"/>
  <c r="D10" i="1" s="1"/>
  <c r="D50" i="1" s="1"/>
  <c r="C69" i="1" l="1"/>
  <c r="F70" i="1" s="1"/>
  <c r="D68" i="1"/>
  <c r="F57" i="1"/>
  <c r="C53" i="1"/>
  <c r="G77" i="1"/>
  <c r="G81" i="1"/>
  <c r="G82" i="1"/>
  <c r="G83" i="1"/>
  <c r="G86" i="1"/>
  <c r="G87" i="1"/>
  <c r="G88" i="1"/>
  <c r="G106" i="1"/>
  <c r="G108" i="1"/>
  <c r="G113" i="1"/>
  <c r="G118" i="1"/>
  <c r="G120" i="1"/>
  <c r="G122" i="1"/>
  <c r="G134" i="1"/>
  <c r="G141" i="1"/>
  <c r="G143" i="1"/>
  <c r="G146" i="1"/>
  <c r="G148" i="1"/>
  <c r="G153" i="1"/>
  <c r="G80" i="1"/>
  <c r="G84" i="1"/>
  <c r="G89" i="1"/>
  <c r="G94" i="1"/>
  <c r="G102" i="1"/>
  <c r="E89" i="1"/>
  <c r="E88" i="1"/>
  <c r="E86" i="1"/>
  <c r="E85" i="1"/>
  <c r="E84" i="1"/>
  <c r="D11" i="1"/>
  <c r="K54" i="1" l="1"/>
  <c r="K53" i="1"/>
  <c r="L54" i="1"/>
  <c r="L53" i="1"/>
  <c r="I53" i="1" s="1"/>
  <c r="G90" i="1"/>
  <c r="G91" i="1"/>
  <c r="G93" i="1"/>
  <c r="G98" i="1"/>
  <c r="G100" i="1"/>
  <c r="G104" i="1"/>
  <c r="G139" i="1"/>
  <c r="G142" i="1"/>
  <c r="G152" i="1"/>
  <c r="G125" i="1"/>
  <c r="G126" i="1"/>
  <c r="G127" i="1"/>
  <c r="G128" i="1"/>
  <c r="F63" i="1" s="1"/>
  <c r="G63" i="1" s="1"/>
  <c r="G129" i="1"/>
  <c r="G130" i="1"/>
  <c r="G131" i="1"/>
  <c r="G132" i="1"/>
  <c r="G133" i="1"/>
  <c r="G115" i="1"/>
  <c r="G121" i="1"/>
  <c r="G123" i="1"/>
  <c r="G140" i="1"/>
  <c r="G151" i="1"/>
  <c r="G76" i="1"/>
  <c r="G137" i="1"/>
  <c r="E95" i="1"/>
  <c r="E102" i="1"/>
  <c r="E87" i="1"/>
  <c r="E53" i="1"/>
  <c r="E145" i="1"/>
  <c r="D53" i="1"/>
  <c r="E76" i="1"/>
  <c r="E154" i="1"/>
  <c r="E153" i="1"/>
  <c r="E152" i="1"/>
  <c r="E151" i="1"/>
  <c r="E150" i="1"/>
  <c r="E149" i="1"/>
  <c r="E148" i="1"/>
  <c r="E147" i="1"/>
  <c r="E146" i="1"/>
  <c r="E144" i="1"/>
  <c r="E143" i="1"/>
  <c r="E142" i="1"/>
  <c r="E141" i="1"/>
  <c r="E140" i="1"/>
  <c r="E139" i="1"/>
  <c r="E138" i="1"/>
  <c r="E137" i="1"/>
  <c r="E136" i="1"/>
  <c r="E135" i="1"/>
  <c r="E132" i="1"/>
  <c r="E117" i="1"/>
  <c r="E97" i="1"/>
  <c r="E134" i="1"/>
  <c r="E133" i="1"/>
  <c r="E131" i="1"/>
  <c r="E130" i="1"/>
  <c r="E129" i="1"/>
  <c r="E128" i="1"/>
  <c r="E127" i="1"/>
  <c r="E126" i="1"/>
  <c r="E125" i="1"/>
  <c r="E101" i="1"/>
  <c r="E100" i="1"/>
  <c r="E99" i="1"/>
  <c r="E98" i="1"/>
  <c r="E94" i="1"/>
  <c r="E93" i="1"/>
  <c r="E92" i="1"/>
  <c r="E91" i="1"/>
  <c r="E90" i="1"/>
  <c r="E96" i="1"/>
  <c r="F66" i="1"/>
  <c r="F71" i="1" s="1"/>
  <c r="F61" i="1"/>
  <c r="F59" i="1"/>
  <c r="F60" i="1"/>
  <c r="F58" i="1"/>
  <c r="G145" i="1"/>
  <c r="G149" i="1"/>
  <c r="G154" i="1"/>
  <c r="G78" i="1"/>
  <c r="G99" i="1"/>
  <c r="G101" i="1"/>
  <c r="G107" i="1"/>
  <c r="G110" i="1"/>
  <c r="G111" i="1"/>
  <c r="G116" i="1"/>
  <c r="G117" i="1"/>
  <c r="G119" i="1"/>
  <c r="G135" i="1"/>
  <c r="G138" i="1"/>
  <c r="G147" i="1"/>
  <c r="G150" i="1"/>
  <c r="G79" i="1"/>
  <c r="G85" i="1"/>
  <c r="G92" i="1"/>
  <c r="G95" i="1"/>
  <c r="G96" i="1"/>
  <c r="G97" i="1"/>
  <c r="G103" i="1"/>
  <c r="G105" i="1"/>
  <c r="G109" i="1"/>
  <c r="G112" i="1"/>
  <c r="G114" i="1"/>
  <c r="G136" i="1"/>
  <c r="G144" i="1"/>
  <c r="G124" i="1"/>
  <c r="E124" i="1"/>
  <c r="E123" i="1"/>
  <c r="E122" i="1"/>
  <c r="E121" i="1"/>
  <c r="E120" i="1"/>
  <c r="E119" i="1"/>
  <c r="E118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83" i="1"/>
  <c r="E82" i="1"/>
  <c r="E81" i="1"/>
  <c r="E79" i="1"/>
  <c r="E80" i="1"/>
  <c r="E78" i="1"/>
  <c r="E77" i="1"/>
  <c r="F11" i="1"/>
  <c r="D49" i="1"/>
  <c r="I54" i="1" l="1"/>
  <c r="O54" i="1"/>
  <c r="P54" i="1" s="1"/>
  <c r="O53" i="1"/>
  <c r="P53" i="1" s="1"/>
  <c r="M53" i="1"/>
  <c r="N53" i="1" s="1"/>
  <c r="M54" i="1"/>
  <c r="N54" i="1" s="1"/>
</calcChain>
</file>

<file path=xl/sharedStrings.xml><?xml version="1.0" encoding="utf-8"?>
<sst xmlns="http://schemas.openxmlformats.org/spreadsheetml/2006/main" count="130" uniqueCount="105">
  <si>
    <t>Magnitude (W·m⁻²·K⁻¹)</t>
  </si>
  <si>
    <t>Feedback</t>
  </si>
  <si>
    <t>Central
Estimate</t>
  </si>
  <si>
    <t>Planck (baseline)</t>
  </si>
  <si>
    <t>Water vapor</t>
  </si>
  <si>
    <t>Lapse rate</t>
  </si>
  <si>
    <t>Water vapor + lapse rate combined</t>
  </si>
  <si>
    <t>Surface albedo (ice/snow)</t>
  </si>
  <si>
    <t>Cloud feedbacks (net)</t>
  </si>
  <si>
    <t>small</t>
  </si>
  <si>
    <t>Sum without Plank</t>
  </si>
  <si>
    <t xml:space="preserve">Primary Forcing </t>
  </si>
  <si>
    <t>W·m⁻²</t>
  </si>
  <si>
    <t>K</t>
  </si>
  <si>
    <t>IPCC</t>
  </si>
  <si>
    <t>Closed Loop</t>
  </si>
  <si>
    <t>alpha</t>
  </si>
  <si>
    <t>Emmissivity</t>
  </si>
  <si>
    <t>Albedo</t>
  </si>
  <si>
    <t>epsilon</t>
  </si>
  <si>
    <t>Cloudiness</t>
  </si>
  <si>
    <t>solconst</t>
  </si>
  <si>
    <t>According to IPCC AR6 Table 7.10</t>
  </si>
  <si>
    <t>Sum without Planck and without albedo</t>
  </si>
  <si>
    <t>λ Net</t>
  </si>
  <si>
    <t xml:space="preserve">°C </t>
  </si>
  <si>
    <t xml:space="preserve">Absolute zero temp. </t>
  </si>
  <si>
    <t>tzero</t>
  </si>
  <si>
    <t>Stefan-Boltzmann</t>
  </si>
  <si>
    <t>sigma</t>
  </si>
  <si>
    <t>cloudiness</t>
  </si>
  <si>
    <t>name</t>
  </si>
  <si>
    <t>symbol</t>
  </si>
  <si>
    <t>α</t>
  </si>
  <si>
    <t>σ</t>
  </si>
  <si>
    <t>ε</t>
  </si>
  <si>
    <t>c</t>
  </si>
  <si>
    <t>S</t>
  </si>
  <si>
    <t>Parameter</t>
  </si>
  <si>
    <t>Mean solar irradiation</t>
  </si>
  <si>
    <t>Relected by albedo</t>
  </si>
  <si>
    <t>T = (F/(A∙ε∙σ))^0.25</t>
  </si>
  <si>
    <r>
      <t>F= A∙ε∙σ</t>
    </r>
    <r>
      <rPr>
        <sz val="11"/>
        <color theme="1"/>
        <rFont val="Aptos"/>
        <family val="2"/>
      </rPr>
      <t>∙</t>
    </r>
    <r>
      <rPr>
        <sz val="11"/>
        <color theme="1"/>
        <rFont val="Calibri"/>
        <family val="2"/>
      </rPr>
      <t>T</t>
    </r>
    <r>
      <rPr>
        <vertAlign val="superscript"/>
        <sz val="11"/>
        <color theme="1"/>
        <rFont val="Calibri"/>
        <family val="2"/>
      </rPr>
      <t>4</t>
    </r>
  </si>
  <si>
    <r>
      <t>W m</t>
    </r>
    <r>
      <rPr>
        <vertAlign val="superscript"/>
        <sz val="11"/>
        <rFont val="Calibri"/>
        <family val="2"/>
        <scheme val="minor"/>
      </rPr>
      <t xml:space="preserve">-2 </t>
    </r>
    <r>
      <rPr>
        <sz val="11"/>
        <rFont val="Calibri"/>
        <family val="2"/>
        <scheme val="minor"/>
      </rPr>
      <t>K</t>
    </r>
    <r>
      <rPr>
        <vertAlign val="superscript"/>
        <sz val="11"/>
        <rFont val="Calibri"/>
        <family val="2"/>
        <scheme val="minor"/>
      </rPr>
      <t>-4</t>
    </r>
  </si>
  <si>
    <t>Feedback factors</t>
  </si>
  <si>
    <t xml:space="preserve"> </t>
  </si>
  <si>
    <t>(1-α)∙S/4</t>
  </si>
  <si>
    <r>
      <t>K W</t>
    </r>
    <r>
      <rPr>
        <vertAlign val="superscript"/>
        <sz val="11"/>
        <color theme="1"/>
        <rFont val="Aptos"/>
        <family val="2"/>
      </rPr>
      <t>-1</t>
    </r>
    <r>
      <rPr>
        <sz val="11"/>
        <color theme="1"/>
        <rFont val="Aptos"/>
        <family val="2"/>
      </rPr>
      <t xml:space="preserve"> m</t>
    </r>
    <r>
      <rPr>
        <vertAlign val="superscript"/>
        <sz val="11"/>
        <color theme="1"/>
        <rFont val="Aptos"/>
        <family val="2"/>
      </rPr>
      <t>2</t>
    </r>
  </si>
  <si>
    <r>
      <t>Where F</t>
    </r>
    <r>
      <rPr>
        <vertAlign val="subscript"/>
        <sz val="11"/>
        <color theme="1"/>
        <rFont val="Aptos"/>
        <family val="2"/>
      </rPr>
      <t xml:space="preserve">GHG </t>
    </r>
    <r>
      <rPr>
        <sz val="11"/>
        <color theme="1"/>
        <rFont val="Aptos"/>
        <family val="2"/>
      </rPr>
      <t>is the primary forcing induceg by greenhouse gases</t>
    </r>
  </si>
  <si>
    <r>
      <t>For doubling its concentration. F</t>
    </r>
    <r>
      <rPr>
        <vertAlign val="subscript"/>
        <sz val="11"/>
        <color theme="1"/>
        <rFont val="Aptos"/>
        <family val="2"/>
      </rPr>
      <t xml:space="preserve">GHG </t>
    </r>
    <r>
      <rPr>
        <sz val="11"/>
        <color theme="1"/>
        <rFont val="Aptos"/>
        <family val="2"/>
      </rPr>
      <t>= 5.35 ∙ ln(2)</t>
    </r>
  </si>
  <si>
    <t>Linearization method, as described by IPCC</t>
  </si>
  <si>
    <t>from Myhre et al.</t>
  </si>
  <si>
    <r>
      <t>Primary forcing induced by CO</t>
    </r>
    <r>
      <rPr>
        <b/>
        <vertAlign val="subscript"/>
        <sz val="11"/>
        <color theme="1"/>
        <rFont val="Aptos"/>
        <family val="2"/>
      </rPr>
      <t>2</t>
    </r>
  </si>
  <si>
    <t>min</t>
  </si>
  <si>
    <t>max</t>
  </si>
  <si>
    <t>Residual</t>
  </si>
  <si>
    <t>Biophysical</t>
  </si>
  <si>
    <r>
      <t>Thus, ECS corresponding to F</t>
    </r>
    <r>
      <rPr>
        <vertAlign val="subscript"/>
        <sz val="11"/>
        <color theme="1"/>
        <rFont val="Aptos"/>
        <family val="2"/>
      </rPr>
      <t>GHG</t>
    </r>
  </si>
  <si>
    <r>
      <t>ECS Estimate for doubling the CO</t>
    </r>
    <r>
      <rPr>
        <b/>
        <vertAlign val="subscript"/>
        <sz val="13.5"/>
        <color theme="1"/>
        <rFont val="Aptos"/>
        <family val="2"/>
      </rPr>
      <t>2</t>
    </r>
    <r>
      <rPr>
        <b/>
        <sz val="13.5"/>
        <color theme="1"/>
        <rFont val="Aptos"/>
        <family val="2"/>
      </rPr>
      <t xml:space="preserve"> concentration</t>
    </r>
  </si>
  <si>
    <t>Closed loop method</t>
  </si>
  <si>
    <r>
      <t>W·m⁻²·K</t>
    </r>
    <r>
      <rPr>
        <vertAlign val="superscript"/>
        <sz val="11"/>
        <color theme="1"/>
        <rFont val="Aptos"/>
        <family val="2"/>
      </rPr>
      <t>-1</t>
    </r>
  </si>
  <si>
    <t>λ shifted by λPlanck (3.22) in order to align the x-axis</t>
  </si>
  <si>
    <t xml:space="preserve"> GS = ΔT  per primary forcing  (A=1, ε = 1)</t>
  </si>
  <si>
    <r>
      <t>GF = λ</t>
    </r>
    <r>
      <rPr>
        <vertAlign val="subscript"/>
        <sz val="11"/>
        <color theme="1"/>
        <rFont val="Aptos"/>
        <family val="2"/>
      </rPr>
      <t>Net</t>
    </r>
    <r>
      <rPr>
        <sz val="11"/>
        <color theme="1"/>
        <rFont val="Aptos"/>
        <family val="2"/>
      </rPr>
      <t xml:space="preserve"> - λ</t>
    </r>
    <r>
      <rPr>
        <vertAlign val="subscript"/>
        <sz val="11"/>
        <color theme="1"/>
        <rFont val="Aptos"/>
        <family val="2"/>
      </rPr>
      <t>Planck</t>
    </r>
  </si>
  <si>
    <t>CL</t>
  </si>
  <si>
    <t>Graphs</t>
  </si>
  <si>
    <t>ppm</t>
  </si>
  <si>
    <r>
      <t>CO</t>
    </r>
    <r>
      <rPr>
        <vertAlign val="subscript"/>
        <sz val="12"/>
        <color theme="1"/>
        <rFont val="Aptos"/>
        <family val="2"/>
      </rPr>
      <t>2</t>
    </r>
    <r>
      <rPr>
        <sz val="12"/>
        <color theme="1"/>
        <rFont val="Aptos"/>
        <family val="2"/>
      </rPr>
      <t xml:space="preserve"> only</t>
    </r>
  </si>
  <si>
    <r>
      <t>All GHG together, in CO</t>
    </r>
    <r>
      <rPr>
        <vertAlign val="subscript"/>
        <sz val="12"/>
        <color theme="1"/>
        <rFont val="Aptos"/>
        <family val="2"/>
      </rPr>
      <t>2</t>
    </r>
    <r>
      <rPr>
        <sz val="12"/>
        <color theme="1"/>
        <rFont val="Aptos"/>
        <family val="2"/>
      </rPr>
      <t xml:space="preserve"> equivalent</t>
    </r>
  </si>
  <si>
    <r>
      <t>F</t>
    </r>
    <r>
      <rPr>
        <b/>
        <vertAlign val="subscript"/>
        <sz val="12"/>
        <color theme="1"/>
        <rFont val="Aptos"/>
        <family val="2"/>
      </rPr>
      <t>GHG</t>
    </r>
  </si>
  <si>
    <t xml:space="preserve">ΔT [K or °C] </t>
  </si>
  <si>
    <t>minimum</t>
  </si>
  <si>
    <t>maximum</t>
  </si>
  <si>
    <t xml:space="preserve">Equilibrium sensitivity </t>
  </si>
  <si>
    <r>
      <t>CO</t>
    </r>
    <r>
      <rPr>
        <b/>
        <vertAlign val="subscript"/>
        <sz val="12"/>
        <color theme="1"/>
        <rFont val="Aptos"/>
        <family val="2"/>
      </rPr>
      <t>2</t>
    </r>
    <r>
      <rPr>
        <b/>
        <sz val="12"/>
        <color theme="1"/>
        <rFont val="Aptos"/>
        <family val="2"/>
      </rPr>
      <t xml:space="preserve"> conc.</t>
    </r>
  </si>
  <si>
    <t>Corresponding to current concentration</t>
  </si>
  <si>
    <r>
      <t>For any doubling of the CO</t>
    </r>
    <r>
      <rPr>
        <vertAlign val="subscript"/>
        <sz val="12"/>
        <color theme="1"/>
        <rFont val="Aptos"/>
        <family val="2"/>
      </rPr>
      <t>2</t>
    </r>
    <r>
      <rPr>
        <sz val="12"/>
        <color theme="1"/>
        <rFont val="Aptos"/>
        <family val="2"/>
      </rPr>
      <t xml:space="preserve"> concentration</t>
    </r>
  </si>
  <si>
    <t>Slope dΔT/dλ at doubling of concentration</t>
  </si>
  <si>
    <t>Time lag of feedback mechanisms</t>
  </si>
  <si>
    <t>First phase: change of albedo not yet in place</t>
  </si>
  <si>
    <t>Forcing after first phase</t>
  </si>
  <si>
    <t>ECS total</t>
  </si>
  <si>
    <t>Second phase: albedo after decades or century</t>
  </si>
  <si>
    <t>N.A.</t>
  </si>
  <si>
    <t>amplifying an already amplified system</t>
  </si>
  <si>
    <t>ECS to albedo only, second phase</t>
  </si>
  <si>
    <r>
      <t>λ = G</t>
    </r>
    <r>
      <rPr>
        <vertAlign val="subscript"/>
        <sz val="11"/>
        <color theme="1"/>
        <rFont val="Aptos"/>
        <family val="2"/>
      </rPr>
      <t>F</t>
    </r>
  </si>
  <si>
    <t>ECS [K]</t>
  </si>
  <si>
    <t>slope dT/dλ</t>
  </si>
  <si>
    <r>
      <rPr>
        <sz val="11"/>
        <color theme="1"/>
        <rFont val="Aptos"/>
        <family val="2"/>
      </rPr>
      <t>ΔT</t>
    </r>
    <r>
      <rPr>
        <vertAlign val="subscript"/>
        <sz val="11"/>
        <color theme="1"/>
        <rFont val="Aptos"/>
        <family val="2"/>
      </rPr>
      <t>S</t>
    </r>
  </si>
  <si>
    <t>At Earth surface</t>
  </si>
  <si>
    <t>at 288 K</t>
  </si>
  <si>
    <t>Earth IR radiation "atmosphere layer"</t>
  </si>
  <si>
    <r>
      <t>Temperature T</t>
    </r>
    <r>
      <rPr>
        <vertAlign val="subscript"/>
        <sz val="11"/>
        <color theme="1"/>
        <rFont val="Aptos"/>
        <family val="2"/>
      </rPr>
      <t>L</t>
    </r>
    <r>
      <rPr>
        <sz val="11"/>
        <color theme="1"/>
        <rFont val="Aptos"/>
        <family val="2"/>
      </rPr>
      <t xml:space="preserve"> (ε =1, no clouds)</t>
    </r>
  </si>
  <si>
    <r>
      <t>from T</t>
    </r>
    <r>
      <rPr>
        <vertAlign val="subscript"/>
        <sz val="11"/>
        <color theme="1"/>
        <rFont val="Aptos"/>
        <family val="2"/>
      </rPr>
      <t>L</t>
    </r>
    <r>
      <rPr>
        <sz val="11"/>
        <color theme="1"/>
        <rFont val="Aptos"/>
        <family val="2"/>
      </rPr>
      <t>0</t>
    </r>
  </si>
  <si>
    <r>
      <t>from T</t>
    </r>
    <r>
      <rPr>
        <vertAlign val="subscript"/>
        <sz val="11"/>
        <color theme="1"/>
        <rFont val="Aptos"/>
        <family val="2"/>
      </rPr>
      <t>L</t>
    </r>
    <r>
      <rPr>
        <sz val="11"/>
        <color theme="1"/>
        <rFont val="Aptos"/>
        <family val="2"/>
      </rPr>
      <t>1</t>
    </r>
  </si>
  <si>
    <r>
      <t>T</t>
    </r>
    <r>
      <rPr>
        <vertAlign val="subscript"/>
        <sz val="11"/>
        <color theme="1"/>
        <rFont val="Aptos"/>
        <family val="2"/>
      </rPr>
      <t>L</t>
    </r>
    <r>
      <rPr>
        <sz val="11"/>
        <color theme="1"/>
        <rFont val="Aptos"/>
        <family val="2"/>
      </rPr>
      <t xml:space="preserve"> Temperature before primary forcing</t>
    </r>
  </si>
  <si>
    <t>for black body</t>
  </si>
  <si>
    <t>S/4</t>
  </si>
  <si>
    <t>α∙S/4</t>
  </si>
  <si>
    <t>Equilibrium Climate Sesnsitivity estimates</t>
  </si>
  <si>
    <t>©Michel de Rougemont , 2026</t>
  </si>
  <si>
    <t xml:space="preserve">The pages of this spreadsheet are protected, without password, to avoid unintended changes. </t>
  </si>
  <si>
    <t>Solar constant</t>
  </si>
  <si>
    <t>Only the yellow-marked cells can be modified.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</si>
</sst>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0.000"/>
    <numFmt numFmtId="166" formatCode="_-* #,##0.00\ _C_H_F_-;\-* #,##0.00\ _C_H_F_-;_-* &quot;-&quot;??\ _C_H_F_-;_-@_-"/>
    <numFmt numFmtId="167" formatCode="_-* #,##0.000\ _C_H_F_-;\-* #,##0.000\ _C_H_F_-;_-* &quot;-&quot;??\ _C_H_F_-;_-@_-"/>
    <numFmt numFmtId="168" formatCode="_ * #,##0.000_ ;_ * \-#,##0.000_ ;_ * &quot;-&quot;??_ ;_ @_ "/>
    <numFmt numFmtId="169" formatCode="_ * #,##0.0_ ;_ * \-#,##0.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3.5"/>
      <color theme="1"/>
      <name val="Aptos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Aptos"/>
      <family val="2"/>
    </font>
    <font>
      <sz val="12"/>
      <color theme="1"/>
      <name val="Aptos"/>
      <family val="2"/>
    </font>
    <font>
      <vertAlign val="subscript"/>
      <sz val="11"/>
      <color theme="1"/>
      <name val="Aptos"/>
      <family val="2"/>
    </font>
    <font>
      <b/>
      <vertAlign val="subscript"/>
      <sz val="11"/>
      <color theme="1"/>
      <name val="Aptos"/>
      <family val="2"/>
    </font>
    <font>
      <b/>
      <vertAlign val="subscript"/>
      <sz val="13.5"/>
      <color theme="1"/>
      <name val="Aptos"/>
      <family val="2"/>
    </font>
    <font>
      <b/>
      <sz val="12"/>
      <color theme="1"/>
      <name val="Aptos"/>
      <family val="2"/>
    </font>
    <font>
      <vertAlign val="subscript"/>
      <sz val="12"/>
      <color theme="1"/>
      <name val="Aptos"/>
      <family val="2"/>
    </font>
    <font>
      <b/>
      <vertAlign val="subscript"/>
      <sz val="12"/>
      <color theme="1"/>
      <name val="Aptos"/>
      <family val="2"/>
    </font>
    <font>
      <b/>
      <sz val="12"/>
      <color rgb="FFFF0000"/>
      <name val="Aptos"/>
      <family val="2"/>
    </font>
    <font>
      <b/>
      <sz val="18"/>
      <color theme="1"/>
      <name val="Aptos"/>
      <family val="2"/>
    </font>
    <font>
      <b/>
      <sz val="11"/>
      <color rgb="FFFFFF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3">
    <xf numFmtId="0" fontId="0" fillId="0" borderId="0" xfId="0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11" fontId="0" fillId="0" borderId="0" xfId="0" applyNumberFormat="1"/>
    <xf numFmtId="165" fontId="6" fillId="0" borderId="0" xfId="0" applyNumberFormat="1" applyFont="1"/>
    <xf numFmtId="0" fontId="6" fillId="0" borderId="0" xfId="0" applyFont="1" applyAlignment="1">
      <alignment horizontal="right"/>
    </xf>
    <xf numFmtId="164" fontId="6" fillId="0" borderId="0" xfId="1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1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2" fontId="6" fillId="0" borderId="0" xfId="1" applyNumberFormat="1" applyFont="1"/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0" fontId="1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6" fontId="6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168" fontId="7" fillId="0" borderId="0" xfId="1" applyNumberFormat="1" applyFont="1"/>
    <xf numFmtId="164" fontId="7" fillId="0" borderId="0" xfId="1" applyFont="1" applyFill="1"/>
    <xf numFmtId="0" fontId="5" fillId="0" borderId="0" xfId="0" applyFont="1"/>
    <xf numFmtId="166" fontId="5" fillId="0" borderId="0" xfId="0" applyNumberFormat="1" applyFont="1"/>
    <xf numFmtId="164" fontId="16" fillId="0" borderId="0" xfId="1" applyFont="1"/>
    <xf numFmtId="0" fontId="20" fillId="0" borderId="0" xfId="0" applyFont="1"/>
    <xf numFmtId="0" fontId="16" fillId="0" borderId="0" xfId="0" applyFont="1" applyAlignment="1">
      <alignment horizontal="left" indent="2"/>
    </xf>
    <xf numFmtId="164" fontId="16" fillId="0" borderId="0" xfId="1" applyFont="1" applyFill="1"/>
    <xf numFmtId="166" fontId="16" fillId="0" borderId="0" xfId="0" applyNumberFormat="1" applyFont="1"/>
    <xf numFmtId="0" fontId="20" fillId="0" borderId="0" xfId="0" applyFont="1" applyAlignment="1">
      <alignment horizontal="right"/>
    </xf>
    <xf numFmtId="164" fontId="20" fillId="0" borderId="0" xfId="1" applyFont="1" applyFill="1" applyAlignment="1">
      <alignment horizontal="right"/>
    </xf>
    <xf numFmtId="166" fontId="7" fillId="0" borderId="0" xfId="0" applyNumberFormat="1" applyFont="1"/>
    <xf numFmtId="164" fontId="7" fillId="0" borderId="0" xfId="1" applyFont="1" applyFill="1" applyAlignment="1">
      <alignment horizontal="right"/>
    </xf>
    <xf numFmtId="164" fontId="23" fillId="0" borderId="0" xfId="1" applyFont="1" applyFill="1"/>
    <xf numFmtId="169" fontId="6" fillId="0" borderId="0" xfId="1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/>
    <xf numFmtId="164" fontId="0" fillId="0" borderId="0" xfId="1" applyFont="1"/>
    <xf numFmtId="167" fontId="0" fillId="0" borderId="0" xfId="0" applyNumberFormat="1"/>
    <xf numFmtId="0" fontId="2" fillId="0" borderId="0" xfId="0" applyFont="1"/>
    <xf numFmtId="0" fontId="2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Protection="1">
      <protection locked="0"/>
    </xf>
    <xf numFmtId="164" fontId="6" fillId="2" borderId="0" xfId="1" applyFont="1" applyFill="1" applyProtection="1">
      <protection locked="0"/>
    </xf>
    <xf numFmtId="166" fontId="7" fillId="3" borderId="0" xfId="0" applyNumberFormat="1" applyFont="1" applyFill="1"/>
    <xf numFmtId="166" fontId="25" fillId="3" borderId="0" xfId="0" applyNumberFormat="1" applyFont="1" applyFill="1"/>
    <xf numFmtId="0" fontId="6" fillId="3" borderId="0" xfId="0" applyFont="1" applyFill="1"/>
    <xf numFmtId="164" fontId="7" fillId="3" borderId="0" xfId="1" applyFont="1" applyFill="1"/>
    <xf numFmtId="166" fontId="6" fillId="3" borderId="0" xfId="0" applyNumberFormat="1" applyFont="1" applyFill="1"/>
    <xf numFmtId="166" fontId="5" fillId="3" borderId="0" xfId="0" applyNumberFormat="1" applyFont="1" applyFill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autoTitleDeleted val="1"/>
    <c:plotArea>
      <c:layout>
        <c:manualLayout>
          <c:layoutTarget val="inner"/>
          <c:xMode val="edge"/>
          <c:yMode val="edge"/>
          <c:x val="9.7499588682655736E-2"/>
          <c:y val="3.5100243554123209E-2"/>
          <c:w val="0.70304189755405799"/>
          <c:h val="0.83388359378811716"/>
        </c:manualLayout>
      </c:layout>
      <c:scatterChart>
        <c:scatterStyle val="lineMarker"/>
        <c:varyColors val="0"/>
        <c:ser>
          <c:idx val="1"/>
          <c:order val="0"/>
          <c:tx>
            <c:strRef>
              <c:f>Feedback!$E$75</c:f>
              <c:strCache>
                <c:ptCount val="1"/>
                <c:pt idx="0">
                  <c:v>Closed Loop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2"/>
            <c:marker>
              <c:symbol val="circle"/>
              <c:size val="11"/>
              <c:spPr>
                <a:solidFill>
                  <a:srgbClr val="FF0000"/>
                </a:solidFill>
                <a:ln w="222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84D-47FA-8D42-1FF74406306B}"/>
              </c:ext>
            </c:extLst>
          </c:dPt>
          <c:xVal>
            <c:numRef>
              <c:f>Feedback!$C$76:$C$149</c:f>
              <c:numCache>
                <c:formatCode>General</c:formatCode>
                <c:ptCount val="74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-1.1599999999999999</c:v>
                </c:pt>
                <c:pt idx="20">
                  <c:v>-1.1000000000000001</c:v>
                </c:pt>
                <c:pt idx="21">
                  <c:v>-1</c:v>
                </c:pt>
                <c:pt idx="22">
                  <c:v>-0.9</c:v>
                </c:pt>
                <c:pt idx="23">
                  <c:v>-0.8</c:v>
                </c:pt>
                <c:pt idx="24">
                  <c:v>-0.7</c:v>
                </c:pt>
                <c:pt idx="25">
                  <c:v>-0.6</c:v>
                </c:pt>
                <c:pt idx="26">
                  <c:v>-0.5</c:v>
                </c:pt>
                <c:pt idx="27">
                  <c:v>-0.4</c:v>
                </c:pt>
                <c:pt idx="28">
                  <c:v>-0.3</c:v>
                </c:pt>
                <c:pt idx="29">
                  <c:v>-0.2</c:v>
                </c:pt>
                <c:pt idx="30">
                  <c:v>-0.1</c:v>
                </c:pt>
                <c:pt idx="31">
                  <c:v>0</c:v>
                </c:pt>
                <c:pt idx="32">
                  <c:v>0.1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0.8</c:v>
                </c:pt>
                <c:pt idx="40">
                  <c:v>0.9</c:v>
                </c:pt>
                <c:pt idx="41">
                  <c:v>1</c:v>
                </c:pt>
                <c:pt idx="42">
                  <c:v>1.1000000000000001</c:v>
                </c:pt>
                <c:pt idx="43">
                  <c:v>1.2</c:v>
                </c:pt>
                <c:pt idx="44">
                  <c:v>1.3</c:v>
                </c:pt>
                <c:pt idx="45">
                  <c:v>1.4</c:v>
                </c:pt>
                <c:pt idx="46">
                  <c:v>1.5</c:v>
                </c:pt>
                <c:pt idx="47">
                  <c:v>1.6</c:v>
                </c:pt>
                <c:pt idx="48">
                  <c:v>1.7</c:v>
                </c:pt>
                <c:pt idx="49">
                  <c:v>1.8</c:v>
                </c:pt>
                <c:pt idx="50">
                  <c:v>1.9</c:v>
                </c:pt>
                <c:pt idx="51">
                  <c:v>2</c:v>
                </c:pt>
                <c:pt idx="52">
                  <c:v>2.06</c:v>
                </c:pt>
                <c:pt idx="53">
                  <c:v>2.1</c:v>
                </c:pt>
                <c:pt idx="54">
                  <c:v>2.2000000000000002</c:v>
                </c:pt>
                <c:pt idx="55">
                  <c:v>2.2999999999999998</c:v>
                </c:pt>
                <c:pt idx="56">
                  <c:v>2.4</c:v>
                </c:pt>
                <c:pt idx="57">
                  <c:v>2.5</c:v>
                </c:pt>
                <c:pt idx="58">
                  <c:v>2.6</c:v>
                </c:pt>
                <c:pt idx="59">
                  <c:v>2.7</c:v>
                </c:pt>
                <c:pt idx="60">
                  <c:v>2.8</c:v>
                </c:pt>
                <c:pt idx="61">
                  <c:v>2.9</c:v>
                </c:pt>
                <c:pt idx="62">
                  <c:v>3</c:v>
                </c:pt>
                <c:pt idx="63">
                  <c:v>3.1</c:v>
                </c:pt>
                <c:pt idx="64">
                  <c:v>3.2</c:v>
                </c:pt>
                <c:pt idx="65">
                  <c:v>3.3</c:v>
                </c:pt>
                <c:pt idx="66">
                  <c:v>3.4</c:v>
                </c:pt>
                <c:pt idx="67">
                  <c:v>3.5</c:v>
                </c:pt>
                <c:pt idx="68">
                  <c:v>3.6</c:v>
                </c:pt>
                <c:pt idx="69">
                  <c:v>3.7</c:v>
                </c:pt>
                <c:pt idx="70">
                  <c:v>3.8</c:v>
                </c:pt>
                <c:pt idx="71">
                  <c:v>3.9</c:v>
                </c:pt>
                <c:pt idx="72">
                  <c:v>4</c:v>
                </c:pt>
                <c:pt idx="73">
                  <c:v>4.0999999999999996</c:v>
                </c:pt>
              </c:numCache>
            </c:numRef>
          </c:xVal>
          <c:yVal>
            <c:numRef>
              <c:f>Feedback!$E$76:$E$149</c:f>
              <c:numCache>
                <c:formatCode>_-* #\ ##0.00\ _C_H_F_-;\-* #\ ##0.00\ _C_H_F_-;_-* "-"??\ _C_H_F_-;_-@_-</c:formatCode>
                <c:ptCount val="74"/>
                <c:pt idx="0">
                  <c:v>0.54917878519920016</c:v>
                </c:pt>
                <c:pt idx="1">
                  <c:v>0.5574339919998198</c:v>
                </c:pt>
                <c:pt idx="2">
                  <c:v>0.56594116947445872</c:v>
                </c:pt>
                <c:pt idx="3">
                  <c:v>0.5747120326232894</c:v>
                </c:pt>
                <c:pt idx="4">
                  <c:v>0.58375903410721131</c:v>
                </c:pt>
                <c:pt idx="5">
                  <c:v>0.59309542323698172</c:v>
                </c:pt>
                <c:pt idx="6">
                  <c:v>0.60273531071503139</c:v>
                </c:pt>
                <c:pt idx="7">
                  <c:v>0.61269373979529118</c:v>
                </c:pt>
                <c:pt idx="8">
                  <c:v>0.62298676461576619</c:v>
                </c:pt>
                <c:pt idx="9">
                  <c:v>0.63363153656177174</c:v>
                </c:pt>
                <c:pt idx="10">
                  <c:v>0.6446463996370444</c:v>
                </c:pt>
                <c:pt idx="11">
                  <c:v>0.65605099595825689</c:v>
                </c:pt>
                <c:pt idx="12">
                  <c:v>0.66786638264917864</c:v>
                </c:pt>
                <c:pt idx="13">
                  <c:v>0.68011516159798824</c:v>
                </c:pt>
                <c:pt idx="14">
                  <c:v>0.69282162375996947</c:v>
                </c:pt>
                <c:pt idx="15">
                  <c:v>0.70601190994405416</c:v>
                </c:pt>
                <c:pt idx="16">
                  <c:v>0.71971419032263406</c:v>
                </c:pt>
                <c:pt idx="17">
                  <c:v>0.73395886525866394</c:v>
                </c:pt>
                <c:pt idx="18">
                  <c:v>0.74877879046308271</c:v>
                </c:pt>
                <c:pt idx="19">
                  <c:v>0.75487569967000412</c:v>
                </c:pt>
                <c:pt idx="20">
                  <c:v>0.76420952999233271</c:v>
                </c:pt>
                <c:pt idx="21">
                  <c:v>0.78028964118655508</c:v>
                </c:pt>
                <c:pt idx="22">
                  <c:v>0.79706099635413696</c:v>
                </c:pt>
                <c:pt idx="23">
                  <c:v>0.81456914685277448</c:v>
                </c:pt>
                <c:pt idx="24">
                  <c:v>0.83286373623240029</c:v>
                </c:pt>
                <c:pt idx="25">
                  <c:v>0.85199897033042871</c:v>
                </c:pt>
                <c:pt idx="26">
                  <c:v>0.87203415369415438</c:v>
                </c:pt>
                <c:pt idx="27">
                  <c:v>0.89303430351124369</c:v>
                </c:pt>
                <c:pt idx="28">
                  <c:v>0.91507085443646996</c:v>
                </c:pt>
                <c:pt idx="29">
                  <c:v>0.93822247041264095</c:v>
                </c:pt>
                <c:pt idx="30">
                  <c:v>0.96257598292651514</c:v>
                </c:pt>
                <c:pt idx="31">
                  <c:v>0.9882274792850908</c:v>
                </c:pt>
                <c:pt idx="32">
                  <c:v>1.015283569663499</c:v>
                </c:pt>
                <c:pt idx="33">
                  <c:v>1.0438628681502913</c:v>
                </c:pt>
                <c:pt idx="34">
                  <c:v>1.0740977311782667</c:v>
                </c:pt>
                <c:pt idx="35">
                  <c:v>1.1061363070825652</c:v>
                </c:pt>
                <c:pt idx="36">
                  <c:v>1.1401449637462535</c:v>
                </c:pt>
                <c:pt idx="37">
                  <c:v>1.1763111782858471</c:v>
                </c:pt>
                <c:pt idx="38">
                  <c:v>1.2148469947313902</c:v>
                </c:pt>
                <c:pt idx="39">
                  <c:v>1.2559931843646996</c:v>
                </c:pt>
                <c:pt idx="40">
                  <c:v>1.3000242811463838</c:v>
                </c:pt>
                <c:pt idx="41">
                  <c:v>1.3472547147780589</c:v>
                </c:pt>
                <c:pt idx="42">
                  <c:v>1.3980463310663398</c:v>
                </c:pt>
                <c:pt idx="43">
                  <c:v>1.4528176800414687</c:v>
                </c:pt>
                <c:pt idx="44">
                  <c:v>1.5120555763856034</c:v>
                </c:pt>
                <c:pt idx="45">
                  <c:v>1.5763296083056548</c:v>
                </c:pt>
                <c:pt idx="46">
                  <c:v>1.6463105111207694</c:v>
                </c:pt>
                <c:pt idx="47">
                  <c:v>1.7227936623740687</c:v>
                </c:pt>
                <c:pt idx="48">
                  <c:v>1.8067294451398273</c:v>
                </c:pt>
                <c:pt idx="49">
                  <c:v>1.8992629418576761</c:v>
                </c:pt>
                <c:pt idx="50">
                  <c:v>2.0017864843724653</c:v>
                </c:pt>
                <c:pt idx="51">
                  <c:v>2.1160101952852153</c:v>
                </c:pt>
                <c:pt idx="52">
                  <c:v>2.1910232317442966</c:v>
                </c:pt>
                <c:pt idx="53">
                  <c:v>2.2440581416810224</c:v>
                </c:pt>
                <c:pt idx="54">
                  <c:v>2.3886016493837339</c:v>
                </c:pt>
                <c:pt idx="55">
                  <c:v>2.5530476862528304</c:v>
                </c:pt>
                <c:pt idx="56">
                  <c:v>2.7418108157658003</c:v>
                </c:pt>
                <c:pt idx="57">
                  <c:v>2.9607154263132371</c:v>
                </c:pt>
                <c:pt idx="58">
                  <c:v>3.2176073614943124</c:v>
                </c:pt>
                <c:pt idx="59">
                  <c:v>3.5233142186386877</c:v>
                </c:pt>
                <c:pt idx="60">
                  <c:v>3.8932105509148403</c:v>
                </c:pt>
                <c:pt idx="61">
                  <c:v>4.3498846599157757</c:v>
                </c:pt>
                <c:pt idx="62">
                  <c:v>4.9279316950339451</c:v>
                </c:pt>
                <c:pt idx="63">
                  <c:v>5.6831541062139834</c:v>
                </c:pt>
                <c:pt idx="64">
                  <c:v>6.7117532860826836</c:v>
                </c:pt>
                <c:pt idx="65">
                  <c:v>8.1949679080586684</c:v>
                </c:pt>
                <c:pt idx="66">
                  <c:v>10.519689404582838</c:v>
                </c:pt>
                <c:pt idx="67">
                  <c:v>14.685672632738093</c:v>
                </c:pt>
                <c:pt idx="68">
                  <c:v>24.314740169594913</c:v>
                </c:pt>
                <c:pt idx="69">
                  <c:v>70.616215328266236</c:v>
                </c:pt>
                <c:pt idx="70">
                  <c:v>-78.093219767284552</c:v>
                </c:pt>
                <c:pt idx="71">
                  <c:v>-25.143651060000781</c:v>
                </c:pt>
                <c:pt idx="72">
                  <c:v>-14.98402690325555</c:v>
                </c:pt>
                <c:pt idx="73">
                  <c:v>-10.671903431509659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96-46FA-ABC7-67FAD2884490}"/>
            </c:ext>
          </c:extLst>
        </c:ser>
        <c:ser>
          <c:idx val="0"/>
          <c:order val="1"/>
          <c:tx>
            <c:strRef>
              <c:f>Feedback!$D$75</c:f>
              <c:strCache>
                <c:ptCount val="1"/>
                <c:pt idx="0">
                  <c:v>IPCC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11"/>
              <c:spPr>
                <a:solidFill>
                  <a:schemeClr val="accent1"/>
                </a:solidFill>
                <a:ln w="254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596-46FA-ABC7-67FAD2884490}"/>
              </c:ext>
            </c:extLst>
          </c:dPt>
          <c:xVal>
            <c:numRef>
              <c:f>Feedback!$C$76:$C$149</c:f>
              <c:numCache>
                <c:formatCode>General</c:formatCode>
                <c:ptCount val="74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-1.1599999999999999</c:v>
                </c:pt>
                <c:pt idx="20">
                  <c:v>-1.1000000000000001</c:v>
                </c:pt>
                <c:pt idx="21">
                  <c:v>-1</c:v>
                </c:pt>
                <c:pt idx="22">
                  <c:v>-0.9</c:v>
                </c:pt>
                <c:pt idx="23">
                  <c:v>-0.8</c:v>
                </c:pt>
                <c:pt idx="24">
                  <c:v>-0.7</c:v>
                </c:pt>
                <c:pt idx="25">
                  <c:v>-0.6</c:v>
                </c:pt>
                <c:pt idx="26">
                  <c:v>-0.5</c:v>
                </c:pt>
                <c:pt idx="27">
                  <c:v>-0.4</c:v>
                </c:pt>
                <c:pt idx="28">
                  <c:v>-0.3</c:v>
                </c:pt>
                <c:pt idx="29">
                  <c:v>-0.2</c:v>
                </c:pt>
                <c:pt idx="30">
                  <c:v>-0.1</c:v>
                </c:pt>
                <c:pt idx="31">
                  <c:v>0</c:v>
                </c:pt>
                <c:pt idx="32">
                  <c:v>0.1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0.8</c:v>
                </c:pt>
                <c:pt idx="40">
                  <c:v>0.9</c:v>
                </c:pt>
                <c:pt idx="41">
                  <c:v>1</c:v>
                </c:pt>
                <c:pt idx="42">
                  <c:v>1.1000000000000001</c:v>
                </c:pt>
                <c:pt idx="43">
                  <c:v>1.2</c:v>
                </c:pt>
                <c:pt idx="44">
                  <c:v>1.3</c:v>
                </c:pt>
                <c:pt idx="45">
                  <c:v>1.4</c:v>
                </c:pt>
                <c:pt idx="46">
                  <c:v>1.5</c:v>
                </c:pt>
                <c:pt idx="47">
                  <c:v>1.6</c:v>
                </c:pt>
                <c:pt idx="48">
                  <c:v>1.7</c:v>
                </c:pt>
                <c:pt idx="49">
                  <c:v>1.8</c:v>
                </c:pt>
                <c:pt idx="50">
                  <c:v>1.9</c:v>
                </c:pt>
                <c:pt idx="51">
                  <c:v>2</c:v>
                </c:pt>
                <c:pt idx="52">
                  <c:v>2.06</c:v>
                </c:pt>
                <c:pt idx="53">
                  <c:v>2.1</c:v>
                </c:pt>
                <c:pt idx="54">
                  <c:v>2.2000000000000002</c:v>
                </c:pt>
                <c:pt idx="55">
                  <c:v>2.2999999999999998</c:v>
                </c:pt>
                <c:pt idx="56">
                  <c:v>2.4</c:v>
                </c:pt>
                <c:pt idx="57">
                  <c:v>2.5</c:v>
                </c:pt>
                <c:pt idx="58">
                  <c:v>2.6</c:v>
                </c:pt>
                <c:pt idx="59">
                  <c:v>2.7</c:v>
                </c:pt>
                <c:pt idx="60">
                  <c:v>2.8</c:v>
                </c:pt>
                <c:pt idx="61">
                  <c:v>2.9</c:v>
                </c:pt>
                <c:pt idx="62">
                  <c:v>3</c:v>
                </c:pt>
                <c:pt idx="63">
                  <c:v>3.1</c:v>
                </c:pt>
                <c:pt idx="64">
                  <c:v>3.2</c:v>
                </c:pt>
                <c:pt idx="65">
                  <c:v>3.3</c:v>
                </c:pt>
                <c:pt idx="66">
                  <c:v>3.4</c:v>
                </c:pt>
                <c:pt idx="67">
                  <c:v>3.5</c:v>
                </c:pt>
                <c:pt idx="68">
                  <c:v>3.6</c:v>
                </c:pt>
                <c:pt idx="69">
                  <c:v>3.7</c:v>
                </c:pt>
                <c:pt idx="70">
                  <c:v>3.8</c:v>
                </c:pt>
                <c:pt idx="71">
                  <c:v>3.9</c:v>
                </c:pt>
                <c:pt idx="72">
                  <c:v>4</c:v>
                </c:pt>
                <c:pt idx="73">
                  <c:v>4.0999999999999996</c:v>
                </c:pt>
              </c:numCache>
            </c:numRef>
          </c:xVal>
          <c:yVal>
            <c:numRef>
              <c:f>Feedback!$D$76:$D$149</c:f>
              <c:numCache>
                <c:formatCode>_ * #\ ##0.00_ ;_ * \-#\ ##0.00_ ;_ * "-"??_ ;_ @_ </c:formatCode>
                <c:ptCount val="74"/>
                <c:pt idx="0">
                  <c:v>1.236112471998569</c:v>
                </c:pt>
                <c:pt idx="1">
                  <c:v>1.2787370399985196</c:v>
                </c:pt>
                <c:pt idx="2">
                  <c:v>1.324406219998467</c:v>
                </c:pt>
                <c:pt idx="3">
                  <c:v>1.3734583022206321</c:v>
                </c:pt>
                <c:pt idx="4">
                  <c:v>1.4262836215368104</c:v>
                </c:pt>
                <c:pt idx="5">
                  <c:v>1.4833349663982829</c:v>
                </c:pt>
                <c:pt idx="6">
                  <c:v>1.5451405899982114</c:v>
                </c:pt>
                <c:pt idx="7">
                  <c:v>1.6123206156503076</c:v>
                </c:pt>
                <c:pt idx="8">
                  <c:v>1.6856079163616848</c:v>
                </c:pt>
                <c:pt idx="9">
                  <c:v>1.7658749599979557</c:v>
                </c:pt>
                <c:pt idx="10">
                  <c:v>1.8541687079978535</c:v>
                </c:pt>
                <c:pt idx="11">
                  <c:v>1.9517565347345827</c:v>
                </c:pt>
                <c:pt idx="12">
                  <c:v>2.0601874533309483</c:v>
                </c:pt>
                <c:pt idx="13">
                  <c:v>2.1813749505857101</c:v>
                </c:pt>
                <c:pt idx="14">
                  <c:v>2.3177108849973167</c:v>
                </c:pt>
                <c:pt idx="15">
                  <c:v>2.472224943997138</c:v>
                </c:pt>
                <c:pt idx="16">
                  <c:v>2.6488124399969339</c:v>
                </c:pt>
                <c:pt idx="17">
                  <c:v>2.8525672430736209</c:v>
                </c:pt>
                <c:pt idx="18">
                  <c:v>3.0902811799964227</c:v>
                </c:pt>
                <c:pt idx="19">
                  <c:v>3.1968425999962995</c:v>
                </c:pt>
                <c:pt idx="20">
                  <c:v>3.3712158327233697</c:v>
                </c:pt>
                <c:pt idx="21">
                  <c:v>3.708337415995707</c:v>
                </c:pt>
                <c:pt idx="22">
                  <c:v>4.1203749066618967</c:v>
                </c:pt>
                <c:pt idx="23">
                  <c:v>4.6354217699946334</c:v>
                </c:pt>
                <c:pt idx="24">
                  <c:v>5.2976248799938679</c:v>
                </c:pt>
                <c:pt idx="25">
                  <c:v>6.1805623599928454</c:v>
                </c:pt>
                <c:pt idx="26">
                  <c:v>7.416674831991414</c:v>
                </c:pt>
                <c:pt idx="27">
                  <c:v>9.2708435399892668</c:v>
                </c:pt>
                <c:pt idx="28">
                  <c:v>12.361124719985691</c:v>
                </c:pt>
                <c:pt idx="29">
                  <c:v>18.541687079978534</c:v>
                </c:pt>
                <c:pt idx="30">
                  <c:v>37.083374159957067</c:v>
                </c:pt>
                <c:pt idx="32">
                  <c:v>-37.083374159957067</c:v>
                </c:pt>
                <c:pt idx="33">
                  <c:v>-18.541687079978534</c:v>
                </c:pt>
                <c:pt idx="34">
                  <c:v>-12.361124719985691</c:v>
                </c:pt>
                <c:pt idx="35">
                  <c:v>-9.2708435399892668</c:v>
                </c:pt>
                <c:pt idx="36">
                  <c:v>-7.416674831991414</c:v>
                </c:pt>
                <c:pt idx="37">
                  <c:v>-6.1805623599928454</c:v>
                </c:pt>
                <c:pt idx="38">
                  <c:v>-5.2976248799938679</c:v>
                </c:pt>
                <c:pt idx="39">
                  <c:v>-4.6354217699946334</c:v>
                </c:pt>
                <c:pt idx="40">
                  <c:v>-4.1203749066618967</c:v>
                </c:pt>
                <c:pt idx="41">
                  <c:v>-3.708337415995707</c:v>
                </c:pt>
                <c:pt idx="42">
                  <c:v>-3.3712158327233697</c:v>
                </c:pt>
                <c:pt idx="43">
                  <c:v>-3.0902811799964227</c:v>
                </c:pt>
                <c:pt idx="44">
                  <c:v>-2.8525672430736209</c:v>
                </c:pt>
                <c:pt idx="45">
                  <c:v>-2.6488124399969339</c:v>
                </c:pt>
                <c:pt idx="46">
                  <c:v>-2.472224943997138</c:v>
                </c:pt>
                <c:pt idx="47">
                  <c:v>-2.3177108849973167</c:v>
                </c:pt>
                <c:pt idx="48">
                  <c:v>-2.1813749505857101</c:v>
                </c:pt>
                <c:pt idx="49">
                  <c:v>-2.0601874533309483</c:v>
                </c:pt>
                <c:pt idx="50">
                  <c:v>-1.9517565347345827</c:v>
                </c:pt>
                <c:pt idx="51">
                  <c:v>-1.8541687079978535</c:v>
                </c:pt>
                <c:pt idx="52">
                  <c:v>-1.8001637941726731</c:v>
                </c:pt>
                <c:pt idx="53">
                  <c:v>-1.7658749599979557</c:v>
                </c:pt>
                <c:pt idx="54">
                  <c:v>-1.6856079163616848</c:v>
                </c:pt>
                <c:pt idx="55">
                  <c:v>-1.6123206156503076</c:v>
                </c:pt>
                <c:pt idx="56">
                  <c:v>-1.5451405899982114</c:v>
                </c:pt>
                <c:pt idx="57">
                  <c:v>-1.4833349663982829</c:v>
                </c:pt>
                <c:pt idx="58">
                  <c:v>-1.4262836215368104</c:v>
                </c:pt>
                <c:pt idx="59">
                  <c:v>-1.3734583022206321</c:v>
                </c:pt>
                <c:pt idx="60">
                  <c:v>-1.324406219998467</c:v>
                </c:pt>
                <c:pt idx="61">
                  <c:v>-1.2787370399985196</c:v>
                </c:pt>
                <c:pt idx="62">
                  <c:v>-1.236112471998569</c:v>
                </c:pt>
                <c:pt idx="63">
                  <c:v>-1.1962378761276473</c:v>
                </c:pt>
                <c:pt idx="64">
                  <c:v>-1.1588554424986584</c:v>
                </c:pt>
                <c:pt idx="65">
                  <c:v>-1.12373861090779</c:v>
                </c:pt>
                <c:pt idx="66">
                  <c:v>-1.090687475292855</c:v>
                </c:pt>
                <c:pt idx="67">
                  <c:v>-1.0595249759987735</c:v>
                </c:pt>
                <c:pt idx="68">
                  <c:v>-1.0300937266654742</c:v>
                </c:pt>
                <c:pt idx="69">
                  <c:v>-1.0022533556745155</c:v>
                </c:pt>
                <c:pt idx="70">
                  <c:v>-0.97587826736729133</c:v>
                </c:pt>
                <c:pt idx="71">
                  <c:v>-0.95085574769120695</c:v>
                </c:pt>
                <c:pt idx="72">
                  <c:v>-0.92708435399892675</c:v>
                </c:pt>
                <c:pt idx="73">
                  <c:v>-0.90447254048675785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96-46FA-ABC7-67FAD2884490}"/>
            </c:ext>
          </c:extLst>
        </c:ser>
        <c:ser>
          <c:idx val="2"/>
          <c:order val="2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Feedback!$C$76:$C$139</c:f>
              <c:numCache>
                <c:formatCode>General</c:formatCode>
                <c:ptCount val="64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-1.1599999999999999</c:v>
                </c:pt>
                <c:pt idx="20">
                  <c:v>-1.1000000000000001</c:v>
                </c:pt>
                <c:pt idx="21">
                  <c:v>-1</c:v>
                </c:pt>
                <c:pt idx="22">
                  <c:v>-0.9</c:v>
                </c:pt>
                <c:pt idx="23">
                  <c:v>-0.8</c:v>
                </c:pt>
                <c:pt idx="24">
                  <c:v>-0.7</c:v>
                </c:pt>
                <c:pt idx="25">
                  <c:v>-0.6</c:v>
                </c:pt>
                <c:pt idx="26">
                  <c:v>-0.5</c:v>
                </c:pt>
                <c:pt idx="27">
                  <c:v>-0.4</c:v>
                </c:pt>
                <c:pt idx="28">
                  <c:v>-0.3</c:v>
                </c:pt>
                <c:pt idx="29">
                  <c:v>-0.2</c:v>
                </c:pt>
                <c:pt idx="30">
                  <c:v>-0.1</c:v>
                </c:pt>
                <c:pt idx="31">
                  <c:v>0</c:v>
                </c:pt>
                <c:pt idx="32">
                  <c:v>0.1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0.8</c:v>
                </c:pt>
                <c:pt idx="40">
                  <c:v>0.9</c:v>
                </c:pt>
                <c:pt idx="41">
                  <c:v>1</c:v>
                </c:pt>
                <c:pt idx="42">
                  <c:v>1.1000000000000001</c:v>
                </c:pt>
                <c:pt idx="43">
                  <c:v>1.2</c:v>
                </c:pt>
                <c:pt idx="44">
                  <c:v>1.3</c:v>
                </c:pt>
                <c:pt idx="45">
                  <c:v>1.4</c:v>
                </c:pt>
                <c:pt idx="46">
                  <c:v>1.5</c:v>
                </c:pt>
                <c:pt idx="47">
                  <c:v>1.6</c:v>
                </c:pt>
                <c:pt idx="48">
                  <c:v>1.7</c:v>
                </c:pt>
                <c:pt idx="49">
                  <c:v>1.8</c:v>
                </c:pt>
                <c:pt idx="50">
                  <c:v>1.9</c:v>
                </c:pt>
                <c:pt idx="51">
                  <c:v>2</c:v>
                </c:pt>
                <c:pt idx="52">
                  <c:v>2.06</c:v>
                </c:pt>
                <c:pt idx="53">
                  <c:v>2.1</c:v>
                </c:pt>
                <c:pt idx="54">
                  <c:v>2.2000000000000002</c:v>
                </c:pt>
                <c:pt idx="55">
                  <c:v>2.2999999999999998</c:v>
                </c:pt>
                <c:pt idx="56">
                  <c:v>2.4</c:v>
                </c:pt>
                <c:pt idx="57">
                  <c:v>2.5</c:v>
                </c:pt>
                <c:pt idx="58">
                  <c:v>2.6</c:v>
                </c:pt>
                <c:pt idx="59">
                  <c:v>2.7</c:v>
                </c:pt>
                <c:pt idx="60">
                  <c:v>2.8</c:v>
                </c:pt>
                <c:pt idx="61">
                  <c:v>2.9</c:v>
                </c:pt>
                <c:pt idx="62">
                  <c:v>3</c:v>
                </c:pt>
                <c:pt idx="63">
                  <c:v>3.1</c:v>
                </c:pt>
              </c:numCache>
            </c:numRef>
          </c:xVal>
          <c:yVal>
            <c:numRef>
              <c:f>Feedback!$H$80:$H$139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96-46FA-ABC7-67FAD288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615360"/>
        <c:axId val="2110499088"/>
      </c:scatterChart>
      <c:valAx>
        <c:axId val="1276615360"/>
        <c:scaling>
          <c:orientation val="minMax"/>
          <c:max val="3"/>
          <c:min val="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l-GR"/>
                  <a:t>λ</a:t>
                </a:r>
                <a:r>
                  <a:rPr lang="fr-CH"/>
                  <a:t> [K·W</a:t>
                </a:r>
                <a:r>
                  <a:rPr lang="fr-CH" baseline="30000"/>
                  <a:t>-1</a:t>
                </a:r>
                <a:r>
                  <a:rPr lang="fr-CH"/>
                  <a:t>·m</a:t>
                </a:r>
                <a:r>
                  <a:rPr lang="fr-CH" baseline="30000"/>
                  <a:t>2</a:t>
                </a:r>
                <a:r>
                  <a:rPr lang="fr-CH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fr-FR"/>
          </a:p>
        </c:txPr>
        <c:crossAx val="2110499088"/>
        <c:crossesAt val="-40"/>
        <c:crossBetween val="midCat"/>
        <c:majorUnit val="1"/>
        <c:minorUnit val="0.5"/>
      </c:valAx>
      <c:valAx>
        <c:axId val="2110499088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US"/>
                  <a:t>ECS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fr-FR"/>
          </a:p>
        </c:txPr>
        <c:crossAx val="1276615360"/>
        <c:crossesAt val="-10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ptos" panose="020B0004020202020204" pitchFamily="34" charset="0"/>
        </a:defRPr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autoTitleDeleted val="1"/>
    <c:plotArea>
      <c:layout>
        <c:manualLayout>
          <c:layoutTarget val="inner"/>
          <c:xMode val="edge"/>
          <c:yMode val="edge"/>
          <c:x val="9.7499588682655736E-2"/>
          <c:y val="3.5100243554123209E-2"/>
          <c:w val="0.70304189755405799"/>
          <c:h val="0.83388359378811716"/>
        </c:manualLayout>
      </c:layout>
      <c:scatterChart>
        <c:scatterStyle val="lineMarker"/>
        <c:varyColors val="0"/>
        <c:ser>
          <c:idx val="1"/>
          <c:order val="0"/>
          <c:tx>
            <c:strRef>
              <c:f>Feedback!$E$75</c:f>
              <c:strCache>
                <c:ptCount val="1"/>
                <c:pt idx="0">
                  <c:v>Closed Loop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2"/>
            <c:marker>
              <c:symbol val="circle"/>
              <c:size val="11"/>
              <c:spPr>
                <a:solidFill>
                  <a:srgbClr val="FF0000"/>
                </a:solidFill>
                <a:ln w="222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12-4F52-84A2-21EF8A6CC80F}"/>
              </c:ext>
            </c:extLst>
          </c:dPt>
          <c:xVal>
            <c:numRef>
              <c:f>Feedback!$I$76:$I$149</c:f>
              <c:numCache>
                <c:formatCode>_ * #\ ##0.00_ ;_ * \-#\ ##0.00_ ;_ * "-"??_ ;_ @_ </c:formatCode>
                <c:ptCount val="74"/>
                <c:pt idx="0">
                  <c:v>-6.2200000000000006</c:v>
                </c:pt>
                <c:pt idx="1">
                  <c:v>-6.12</c:v>
                </c:pt>
                <c:pt idx="2">
                  <c:v>-6.02</c:v>
                </c:pt>
                <c:pt idx="3">
                  <c:v>-5.92</c:v>
                </c:pt>
                <c:pt idx="4">
                  <c:v>-5.82</c:v>
                </c:pt>
                <c:pt idx="5">
                  <c:v>-5.7200000000000006</c:v>
                </c:pt>
                <c:pt idx="6">
                  <c:v>-5.62</c:v>
                </c:pt>
                <c:pt idx="7">
                  <c:v>-5.52</c:v>
                </c:pt>
                <c:pt idx="8">
                  <c:v>-5.42</c:v>
                </c:pt>
                <c:pt idx="9">
                  <c:v>-5.32</c:v>
                </c:pt>
                <c:pt idx="10">
                  <c:v>-5.2200000000000006</c:v>
                </c:pt>
                <c:pt idx="11">
                  <c:v>-5.12</c:v>
                </c:pt>
                <c:pt idx="12">
                  <c:v>-5.0200000000000005</c:v>
                </c:pt>
                <c:pt idx="13">
                  <c:v>-4.92</c:v>
                </c:pt>
                <c:pt idx="14">
                  <c:v>-4.82</c:v>
                </c:pt>
                <c:pt idx="15">
                  <c:v>-4.7200000000000006</c:v>
                </c:pt>
                <c:pt idx="16">
                  <c:v>-4.62</c:v>
                </c:pt>
                <c:pt idx="17">
                  <c:v>-4.5200000000000005</c:v>
                </c:pt>
                <c:pt idx="18">
                  <c:v>-4.42</c:v>
                </c:pt>
                <c:pt idx="19">
                  <c:v>-4.38</c:v>
                </c:pt>
                <c:pt idx="20">
                  <c:v>-4.32</c:v>
                </c:pt>
                <c:pt idx="21">
                  <c:v>-4.2200000000000006</c:v>
                </c:pt>
                <c:pt idx="22">
                  <c:v>-4.12</c:v>
                </c:pt>
                <c:pt idx="23">
                  <c:v>-4.0200000000000005</c:v>
                </c:pt>
                <c:pt idx="24">
                  <c:v>-3.92</c:v>
                </c:pt>
                <c:pt idx="25">
                  <c:v>-3.8200000000000003</c:v>
                </c:pt>
                <c:pt idx="26">
                  <c:v>-3.72</c:v>
                </c:pt>
                <c:pt idx="27">
                  <c:v>-3.62</c:v>
                </c:pt>
                <c:pt idx="28">
                  <c:v>-3.52</c:v>
                </c:pt>
                <c:pt idx="29">
                  <c:v>-3.4200000000000004</c:v>
                </c:pt>
                <c:pt idx="30">
                  <c:v>-3.3200000000000003</c:v>
                </c:pt>
                <c:pt idx="31">
                  <c:v>-3.22</c:v>
                </c:pt>
                <c:pt idx="32">
                  <c:v>-3.12</c:v>
                </c:pt>
                <c:pt idx="33">
                  <c:v>-3.02</c:v>
                </c:pt>
                <c:pt idx="34">
                  <c:v>-2.9200000000000004</c:v>
                </c:pt>
                <c:pt idx="35">
                  <c:v>-2.8200000000000003</c:v>
                </c:pt>
                <c:pt idx="36">
                  <c:v>-2.72</c:v>
                </c:pt>
                <c:pt idx="37">
                  <c:v>-2.62</c:v>
                </c:pt>
                <c:pt idx="38">
                  <c:v>-2.5200000000000005</c:v>
                </c:pt>
                <c:pt idx="39">
                  <c:v>-2.42</c:v>
                </c:pt>
                <c:pt idx="40">
                  <c:v>-2.3200000000000003</c:v>
                </c:pt>
                <c:pt idx="41">
                  <c:v>-2.2200000000000002</c:v>
                </c:pt>
                <c:pt idx="42">
                  <c:v>-2.12</c:v>
                </c:pt>
                <c:pt idx="43">
                  <c:v>-2.0200000000000005</c:v>
                </c:pt>
                <c:pt idx="44">
                  <c:v>-1.9200000000000002</c:v>
                </c:pt>
                <c:pt idx="45">
                  <c:v>-1.8200000000000003</c:v>
                </c:pt>
                <c:pt idx="46">
                  <c:v>-1.7200000000000002</c:v>
                </c:pt>
                <c:pt idx="47">
                  <c:v>-1.62</c:v>
                </c:pt>
                <c:pt idx="48">
                  <c:v>-1.5200000000000002</c:v>
                </c:pt>
                <c:pt idx="49">
                  <c:v>-1.4200000000000002</c:v>
                </c:pt>
                <c:pt idx="50">
                  <c:v>-1.3200000000000003</c:v>
                </c:pt>
                <c:pt idx="51">
                  <c:v>-1.2200000000000002</c:v>
                </c:pt>
                <c:pt idx="52">
                  <c:v>-1.1600000000000001</c:v>
                </c:pt>
                <c:pt idx="53">
                  <c:v>-1.1200000000000001</c:v>
                </c:pt>
                <c:pt idx="54">
                  <c:v>-1.02</c:v>
                </c:pt>
                <c:pt idx="55">
                  <c:v>-0.92000000000000037</c:v>
                </c:pt>
                <c:pt idx="56">
                  <c:v>-0.82000000000000028</c:v>
                </c:pt>
                <c:pt idx="57">
                  <c:v>-0.7200000000000002</c:v>
                </c:pt>
                <c:pt idx="58">
                  <c:v>-0.62000000000000011</c:v>
                </c:pt>
                <c:pt idx="59">
                  <c:v>-0.52</c:v>
                </c:pt>
                <c:pt idx="60">
                  <c:v>-0.42000000000000037</c:v>
                </c:pt>
                <c:pt idx="61">
                  <c:v>-0.32000000000000028</c:v>
                </c:pt>
                <c:pt idx="62">
                  <c:v>-0.2200000000000002</c:v>
                </c:pt>
                <c:pt idx="63">
                  <c:v>-0.12000000000000011</c:v>
                </c:pt>
                <c:pt idx="64">
                  <c:v>-2.0000000000000018E-2</c:v>
                </c:pt>
                <c:pt idx="65">
                  <c:v>7.9999999999999627E-2</c:v>
                </c:pt>
                <c:pt idx="66">
                  <c:v>0.17999999999999972</c:v>
                </c:pt>
                <c:pt idx="67">
                  <c:v>0.2799999999999998</c:v>
                </c:pt>
                <c:pt idx="68">
                  <c:v>0.37999999999999989</c:v>
                </c:pt>
                <c:pt idx="69">
                  <c:v>0.48</c:v>
                </c:pt>
                <c:pt idx="70">
                  <c:v>0.57999999999999963</c:v>
                </c:pt>
                <c:pt idx="71">
                  <c:v>0.67999999999999972</c:v>
                </c:pt>
                <c:pt idx="72">
                  <c:v>0.7799999999999998</c:v>
                </c:pt>
                <c:pt idx="73">
                  <c:v>0.87999999999999945</c:v>
                </c:pt>
              </c:numCache>
            </c:numRef>
          </c:xVal>
          <c:yVal>
            <c:numRef>
              <c:f>Feedback!$E$76:$E$149</c:f>
              <c:numCache>
                <c:formatCode>_-* #\ ##0.00\ _C_H_F_-;\-* #\ ##0.00\ _C_H_F_-;_-* "-"??\ _C_H_F_-;_-@_-</c:formatCode>
                <c:ptCount val="74"/>
                <c:pt idx="0">
                  <c:v>0.54917878519920016</c:v>
                </c:pt>
                <c:pt idx="1">
                  <c:v>0.5574339919998198</c:v>
                </c:pt>
                <c:pt idx="2">
                  <c:v>0.56594116947445872</c:v>
                </c:pt>
                <c:pt idx="3">
                  <c:v>0.5747120326232894</c:v>
                </c:pt>
                <c:pt idx="4">
                  <c:v>0.58375903410721131</c:v>
                </c:pt>
                <c:pt idx="5">
                  <c:v>0.59309542323698172</c:v>
                </c:pt>
                <c:pt idx="6">
                  <c:v>0.60273531071503139</c:v>
                </c:pt>
                <c:pt idx="7">
                  <c:v>0.61269373979529118</c:v>
                </c:pt>
                <c:pt idx="8">
                  <c:v>0.62298676461576619</c:v>
                </c:pt>
                <c:pt idx="9">
                  <c:v>0.63363153656177174</c:v>
                </c:pt>
                <c:pt idx="10">
                  <c:v>0.6446463996370444</c:v>
                </c:pt>
                <c:pt idx="11">
                  <c:v>0.65605099595825689</c:v>
                </c:pt>
                <c:pt idx="12">
                  <c:v>0.66786638264917864</c:v>
                </c:pt>
                <c:pt idx="13">
                  <c:v>0.68011516159798824</c:v>
                </c:pt>
                <c:pt idx="14">
                  <c:v>0.69282162375996947</c:v>
                </c:pt>
                <c:pt idx="15">
                  <c:v>0.70601190994405416</c:v>
                </c:pt>
                <c:pt idx="16">
                  <c:v>0.71971419032263406</c:v>
                </c:pt>
                <c:pt idx="17">
                  <c:v>0.73395886525866394</c:v>
                </c:pt>
                <c:pt idx="18">
                  <c:v>0.74877879046308271</c:v>
                </c:pt>
                <c:pt idx="19">
                  <c:v>0.75487569967000412</c:v>
                </c:pt>
                <c:pt idx="20">
                  <c:v>0.76420952999233271</c:v>
                </c:pt>
                <c:pt idx="21">
                  <c:v>0.78028964118655508</c:v>
                </c:pt>
                <c:pt idx="22">
                  <c:v>0.79706099635413696</c:v>
                </c:pt>
                <c:pt idx="23">
                  <c:v>0.81456914685277448</c:v>
                </c:pt>
                <c:pt idx="24">
                  <c:v>0.83286373623240029</c:v>
                </c:pt>
                <c:pt idx="25">
                  <c:v>0.85199897033042871</c:v>
                </c:pt>
                <c:pt idx="26">
                  <c:v>0.87203415369415438</c:v>
                </c:pt>
                <c:pt idx="27">
                  <c:v>0.89303430351124369</c:v>
                </c:pt>
                <c:pt idx="28">
                  <c:v>0.91507085443646996</c:v>
                </c:pt>
                <c:pt idx="29">
                  <c:v>0.93822247041264095</c:v>
                </c:pt>
                <c:pt idx="30">
                  <c:v>0.96257598292651514</c:v>
                </c:pt>
                <c:pt idx="31">
                  <c:v>0.9882274792850908</c:v>
                </c:pt>
                <c:pt idx="32">
                  <c:v>1.015283569663499</c:v>
                </c:pt>
                <c:pt idx="33">
                  <c:v>1.0438628681502913</c:v>
                </c:pt>
                <c:pt idx="34">
                  <c:v>1.0740977311782667</c:v>
                </c:pt>
                <c:pt idx="35">
                  <c:v>1.1061363070825652</c:v>
                </c:pt>
                <c:pt idx="36">
                  <c:v>1.1401449637462535</c:v>
                </c:pt>
                <c:pt idx="37">
                  <c:v>1.1763111782858471</c:v>
                </c:pt>
                <c:pt idx="38">
                  <c:v>1.2148469947313902</c:v>
                </c:pt>
                <c:pt idx="39">
                  <c:v>1.2559931843646996</c:v>
                </c:pt>
                <c:pt idx="40">
                  <c:v>1.3000242811463838</c:v>
                </c:pt>
                <c:pt idx="41">
                  <c:v>1.3472547147780589</c:v>
                </c:pt>
                <c:pt idx="42">
                  <c:v>1.3980463310663398</c:v>
                </c:pt>
                <c:pt idx="43">
                  <c:v>1.4528176800414687</c:v>
                </c:pt>
                <c:pt idx="44">
                  <c:v>1.5120555763856034</c:v>
                </c:pt>
                <c:pt idx="45">
                  <c:v>1.5763296083056548</c:v>
                </c:pt>
                <c:pt idx="46">
                  <c:v>1.6463105111207694</c:v>
                </c:pt>
                <c:pt idx="47">
                  <c:v>1.7227936623740687</c:v>
                </c:pt>
                <c:pt idx="48">
                  <c:v>1.8067294451398273</c:v>
                </c:pt>
                <c:pt idx="49">
                  <c:v>1.8992629418576761</c:v>
                </c:pt>
                <c:pt idx="50">
                  <c:v>2.0017864843724653</c:v>
                </c:pt>
                <c:pt idx="51">
                  <c:v>2.1160101952852153</c:v>
                </c:pt>
                <c:pt idx="52">
                  <c:v>2.1910232317442966</c:v>
                </c:pt>
                <c:pt idx="53">
                  <c:v>2.2440581416810224</c:v>
                </c:pt>
                <c:pt idx="54">
                  <c:v>2.3886016493837339</c:v>
                </c:pt>
                <c:pt idx="55">
                  <c:v>2.5530476862528304</c:v>
                </c:pt>
                <c:pt idx="56">
                  <c:v>2.7418108157658003</c:v>
                </c:pt>
                <c:pt idx="57">
                  <c:v>2.9607154263132371</c:v>
                </c:pt>
                <c:pt idx="58">
                  <c:v>3.2176073614943124</c:v>
                </c:pt>
                <c:pt idx="59">
                  <c:v>3.5233142186386877</c:v>
                </c:pt>
                <c:pt idx="60">
                  <c:v>3.8932105509148403</c:v>
                </c:pt>
                <c:pt idx="61">
                  <c:v>4.3498846599157757</c:v>
                </c:pt>
                <c:pt idx="62">
                  <c:v>4.9279316950339451</c:v>
                </c:pt>
                <c:pt idx="63">
                  <c:v>5.6831541062139834</c:v>
                </c:pt>
                <c:pt idx="64">
                  <c:v>6.7117532860826836</c:v>
                </c:pt>
                <c:pt idx="65">
                  <c:v>8.1949679080586684</c:v>
                </c:pt>
                <c:pt idx="66">
                  <c:v>10.519689404582838</c:v>
                </c:pt>
                <c:pt idx="67">
                  <c:v>14.685672632738093</c:v>
                </c:pt>
                <c:pt idx="68">
                  <c:v>24.314740169594913</c:v>
                </c:pt>
                <c:pt idx="69">
                  <c:v>70.616215328266236</c:v>
                </c:pt>
                <c:pt idx="70">
                  <c:v>-78.093219767284552</c:v>
                </c:pt>
                <c:pt idx="71">
                  <c:v>-25.143651060000781</c:v>
                </c:pt>
                <c:pt idx="72">
                  <c:v>-14.98402690325555</c:v>
                </c:pt>
                <c:pt idx="73">
                  <c:v>-10.671903431509659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12-4F52-84A2-21EF8A6CC80F}"/>
            </c:ext>
          </c:extLst>
        </c:ser>
        <c:ser>
          <c:idx val="0"/>
          <c:order val="1"/>
          <c:tx>
            <c:strRef>
              <c:f>Feedback!$D$75</c:f>
              <c:strCache>
                <c:ptCount val="1"/>
                <c:pt idx="0">
                  <c:v>IPCC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11"/>
              <c:spPr>
                <a:solidFill>
                  <a:schemeClr val="accent1"/>
                </a:solidFill>
                <a:ln w="254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12-4F52-84A2-21EF8A6CC80F}"/>
              </c:ext>
            </c:extLst>
          </c:dPt>
          <c:xVal>
            <c:numRef>
              <c:f>Feedback!$C$76:$C$149</c:f>
              <c:numCache>
                <c:formatCode>General</c:formatCode>
                <c:ptCount val="74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-1.1599999999999999</c:v>
                </c:pt>
                <c:pt idx="20">
                  <c:v>-1.1000000000000001</c:v>
                </c:pt>
                <c:pt idx="21">
                  <c:v>-1</c:v>
                </c:pt>
                <c:pt idx="22">
                  <c:v>-0.9</c:v>
                </c:pt>
                <c:pt idx="23">
                  <c:v>-0.8</c:v>
                </c:pt>
                <c:pt idx="24">
                  <c:v>-0.7</c:v>
                </c:pt>
                <c:pt idx="25">
                  <c:v>-0.6</c:v>
                </c:pt>
                <c:pt idx="26">
                  <c:v>-0.5</c:v>
                </c:pt>
                <c:pt idx="27">
                  <c:v>-0.4</c:v>
                </c:pt>
                <c:pt idx="28">
                  <c:v>-0.3</c:v>
                </c:pt>
                <c:pt idx="29">
                  <c:v>-0.2</c:v>
                </c:pt>
                <c:pt idx="30">
                  <c:v>-0.1</c:v>
                </c:pt>
                <c:pt idx="31">
                  <c:v>0</c:v>
                </c:pt>
                <c:pt idx="32">
                  <c:v>0.1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0.8</c:v>
                </c:pt>
                <c:pt idx="40">
                  <c:v>0.9</c:v>
                </c:pt>
                <c:pt idx="41">
                  <c:v>1</c:v>
                </c:pt>
                <c:pt idx="42">
                  <c:v>1.1000000000000001</c:v>
                </c:pt>
                <c:pt idx="43">
                  <c:v>1.2</c:v>
                </c:pt>
                <c:pt idx="44">
                  <c:v>1.3</c:v>
                </c:pt>
                <c:pt idx="45">
                  <c:v>1.4</c:v>
                </c:pt>
                <c:pt idx="46">
                  <c:v>1.5</c:v>
                </c:pt>
                <c:pt idx="47">
                  <c:v>1.6</c:v>
                </c:pt>
                <c:pt idx="48">
                  <c:v>1.7</c:v>
                </c:pt>
                <c:pt idx="49">
                  <c:v>1.8</c:v>
                </c:pt>
                <c:pt idx="50">
                  <c:v>1.9</c:v>
                </c:pt>
                <c:pt idx="51">
                  <c:v>2</c:v>
                </c:pt>
                <c:pt idx="52">
                  <c:v>2.06</c:v>
                </c:pt>
                <c:pt idx="53">
                  <c:v>2.1</c:v>
                </c:pt>
                <c:pt idx="54">
                  <c:v>2.2000000000000002</c:v>
                </c:pt>
                <c:pt idx="55">
                  <c:v>2.2999999999999998</c:v>
                </c:pt>
                <c:pt idx="56">
                  <c:v>2.4</c:v>
                </c:pt>
                <c:pt idx="57">
                  <c:v>2.5</c:v>
                </c:pt>
                <c:pt idx="58">
                  <c:v>2.6</c:v>
                </c:pt>
                <c:pt idx="59">
                  <c:v>2.7</c:v>
                </c:pt>
                <c:pt idx="60">
                  <c:v>2.8</c:v>
                </c:pt>
                <c:pt idx="61">
                  <c:v>2.9</c:v>
                </c:pt>
                <c:pt idx="62">
                  <c:v>3</c:v>
                </c:pt>
                <c:pt idx="63">
                  <c:v>3.1</c:v>
                </c:pt>
                <c:pt idx="64">
                  <c:v>3.2</c:v>
                </c:pt>
                <c:pt idx="65">
                  <c:v>3.3</c:v>
                </c:pt>
                <c:pt idx="66">
                  <c:v>3.4</c:v>
                </c:pt>
                <c:pt idx="67">
                  <c:v>3.5</c:v>
                </c:pt>
                <c:pt idx="68">
                  <c:v>3.6</c:v>
                </c:pt>
                <c:pt idx="69">
                  <c:v>3.7</c:v>
                </c:pt>
                <c:pt idx="70">
                  <c:v>3.8</c:v>
                </c:pt>
                <c:pt idx="71">
                  <c:v>3.9</c:v>
                </c:pt>
                <c:pt idx="72">
                  <c:v>4</c:v>
                </c:pt>
                <c:pt idx="73">
                  <c:v>4.0999999999999996</c:v>
                </c:pt>
              </c:numCache>
            </c:numRef>
          </c:xVal>
          <c:yVal>
            <c:numRef>
              <c:f>Feedback!$D$76:$D$149</c:f>
              <c:numCache>
                <c:formatCode>_ * #\ ##0.00_ ;_ * \-#\ ##0.00_ ;_ * "-"??_ ;_ @_ </c:formatCode>
                <c:ptCount val="74"/>
                <c:pt idx="0">
                  <c:v>1.236112471998569</c:v>
                </c:pt>
                <c:pt idx="1">
                  <c:v>1.2787370399985196</c:v>
                </c:pt>
                <c:pt idx="2">
                  <c:v>1.324406219998467</c:v>
                </c:pt>
                <c:pt idx="3">
                  <c:v>1.3734583022206321</c:v>
                </c:pt>
                <c:pt idx="4">
                  <c:v>1.4262836215368104</c:v>
                </c:pt>
                <c:pt idx="5">
                  <c:v>1.4833349663982829</c:v>
                </c:pt>
                <c:pt idx="6">
                  <c:v>1.5451405899982114</c:v>
                </c:pt>
                <c:pt idx="7">
                  <c:v>1.6123206156503076</c:v>
                </c:pt>
                <c:pt idx="8">
                  <c:v>1.6856079163616848</c:v>
                </c:pt>
                <c:pt idx="9">
                  <c:v>1.7658749599979557</c:v>
                </c:pt>
                <c:pt idx="10">
                  <c:v>1.8541687079978535</c:v>
                </c:pt>
                <c:pt idx="11">
                  <c:v>1.9517565347345827</c:v>
                </c:pt>
                <c:pt idx="12">
                  <c:v>2.0601874533309483</c:v>
                </c:pt>
                <c:pt idx="13">
                  <c:v>2.1813749505857101</c:v>
                </c:pt>
                <c:pt idx="14">
                  <c:v>2.3177108849973167</c:v>
                </c:pt>
                <c:pt idx="15">
                  <c:v>2.472224943997138</c:v>
                </c:pt>
                <c:pt idx="16">
                  <c:v>2.6488124399969339</c:v>
                </c:pt>
                <c:pt idx="17">
                  <c:v>2.8525672430736209</c:v>
                </c:pt>
                <c:pt idx="18">
                  <c:v>3.0902811799964227</c:v>
                </c:pt>
                <c:pt idx="19">
                  <c:v>3.1968425999962995</c:v>
                </c:pt>
                <c:pt idx="20">
                  <c:v>3.3712158327233697</c:v>
                </c:pt>
                <c:pt idx="21">
                  <c:v>3.708337415995707</c:v>
                </c:pt>
                <c:pt idx="22">
                  <c:v>4.1203749066618967</c:v>
                </c:pt>
                <c:pt idx="23">
                  <c:v>4.6354217699946334</c:v>
                </c:pt>
                <c:pt idx="24">
                  <c:v>5.2976248799938679</c:v>
                </c:pt>
                <c:pt idx="25">
                  <c:v>6.1805623599928454</c:v>
                </c:pt>
                <c:pt idx="26">
                  <c:v>7.416674831991414</c:v>
                </c:pt>
                <c:pt idx="27">
                  <c:v>9.2708435399892668</c:v>
                </c:pt>
                <c:pt idx="28">
                  <c:v>12.361124719985691</c:v>
                </c:pt>
                <c:pt idx="29">
                  <c:v>18.541687079978534</c:v>
                </c:pt>
                <c:pt idx="30">
                  <c:v>37.083374159957067</c:v>
                </c:pt>
                <c:pt idx="32">
                  <c:v>-37.083374159957067</c:v>
                </c:pt>
                <c:pt idx="33">
                  <c:v>-18.541687079978534</c:v>
                </c:pt>
                <c:pt idx="34">
                  <c:v>-12.361124719985691</c:v>
                </c:pt>
                <c:pt idx="35">
                  <c:v>-9.2708435399892668</c:v>
                </c:pt>
                <c:pt idx="36">
                  <c:v>-7.416674831991414</c:v>
                </c:pt>
                <c:pt idx="37">
                  <c:v>-6.1805623599928454</c:v>
                </c:pt>
                <c:pt idx="38">
                  <c:v>-5.2976248799938679</c:v>
                </c:pt>
                <c:pt idx="39">
                  <c:v>-4.6354217699946334</c:v>
                </c:pt>
                <c:pt idx="40">
                  <c:v>-4.1203749066618967</c:v>
                </c:pt>
                <c:pt idx="41">
                  <c:v>-3.708337415995707</c:v>
                </c:pt>
                <c:pt idx="42">
                  <c:v>-3.3712158327233697</c:v>
                </c:pt>
                <c:pt idx="43">
                  <c:v>-3.0902811799964227</c:v>
                </c:pt>
                <c:pt idx="44">
                  <c:v>-2.8525672430736209</c:v>
                </c:pt>
                <c:pt idx="45">
                  <c:v>-2.6488124399969339</c:v>
                </c:pt>
                <c:pt idx="46">
                  <c:v>-2.472224943997138</c:v>
                </c:pt>
                <c:pt idx="47">
                  <c:v>-2.3177108849973167</c:v>
                </c:pt>
                <c:pt idx="48">
                  <c:v>-2.1813749505857101</c:v>
                </c:pt>
                <c:pt idx="49">
                  <c:v>-2.0601874533309483</c:v>
                </c:pt>
                <c:pt idx="50">
                  <c:v>-1.9517565347345827</c:v>
                </c:pt>
                <c:pt idx="51">
                  <c:v>-1.8541687079978535</c:v>
                </c:pt>
                <c:pt idx="52">
                  <c:v>-1.8001637941726731</c:v>
                </c:pt>
                <c:pt idx="53">
                  <c:v>-1.7658749599979557</c:v>
                </c:pt>
                <c:pt idx="54">
                  <c:v>-1.6856079163616848</c:v>
                </c:pt>
                <c:pt idx="55">
                  <c:v>-1.6123206156503076</c:v>
                </c:pt>
                <c:pt idx="56">
                  <c:v>-1.5451405899982114</c:v>
                </c:pt>
                <c:pt idx="57">
                  <c:v>-1.4833349663982829</c:v>
                </c:pt>
                <c:pt idx="58">
                  <c:v>-1.4262836215368104</c:v>
                </c:pt>
                <c:pt idx="59">
                  <c:v>-1.3734583022206321</c:v>
                </c:pt>
                <c:pt idx="60">
                  <c:v>-1.324406219998467</c:v>
                </c:pt>
                <c:pt idx="61">
                  <c:v>-1.2787370399985196</c:v>
                </c:pt>
                <c:pt idx="62">
                  <c:v>-1.236112471998569</c:v>
                </c:pt>
                <c:pt idx="63">
                  <c:v>-1.1962378761276473</c:v>
                </c:pt>
                <c:pt idx="64">
                  <c:v>-1.1588554424986584</c:v>
                </c:pt>
                <c:pt idx="65">
                  <c:v>-1.12373861090779</c:v>
                </c:pt>
                <c:pt idx="66">
                  <c:v>-1.090687475292855</c:v>
                </c:pt>
                <c:pt idx="67">
                  <c:v>-1.0595249759987735</c:v>
                </c:pt>
                <c:pt idx="68">
                  <c:v>-1.0300937266654742</c:v>
                </c:pt>
                <c:pt idx="69">
                  <c:v>-1.0022533556745155</c:v>
                </c:pt>
                <c:pt idx="70">
                  <c:v>-0.97587826736729133</c:v>
                </c:pt>
                <c:pt idx="71">
                  <c:v>-0.95085574769120695</c:v>
                </c:pt>
                <c:pt idx="72">
                  <c:v>-0.92708435399892675</c:v>
                </c:pt>
                <c:pt idx="73">
                  <c:v>-0.90447254048675785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E12-4F52-84A2-21EF8A6CC80F}"/>
            </c:ext>
          </c:extLst>
        </c:ser>
        <c:ser>
          <c:idx val="2"/>
          <c:order val="2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Feedback!$C$76:$C$139</c:f>
              <c:numCache>
                <c:formatCode>General</c:formatCode>
                <c:ptCount val="64"/>
                <c:pt idx="0">
                  <c:v>-3</c:v>
                </c:pt>
                <c:pt idx="1">
                  <c:v>-2.9</c:v>
                </c:pt>
                <c:pt idx="2">
                  <c:v>-2.8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-2.4</c:v>
                </c:pt>
                <c:pt idx="7">
                  <c:v>-2.2999999999999998</c:v>
                </c:pt>
                <c:pt idx="8">
                  <c:v>-2.2000000000000002</c:v>
                </c:pt>
                <c:pt idx="9">
                  <c:v>-2.1</c:v>
                </c:pt>
                <c:pt idx="10">
                  <c:v>-2</c:v>
                </c:pt>
                <c:pt idx="11">
                  <c:v>-1.9</c:v>
                </c:pt>
                <c:pt idx="12">
                  <c:v>-1.8</c:v>
                </c:pt>
                <c:pt idx="13">
                  <c:v>-1.7</c:v>
                </c:pt>
                <c:pt idx="14">
                  <c:v>-1.6</c:v>
                </c:pt>
                <c:pt idx="15">
                  <c:v>-1.5</c:v>
                </c:pt>
                <c:pt idx="16">
                  <c:v>-1.4</c:v>
                </c:pt>
                <c:pt idx="17">
                  <c:v>-1.3</c:v>
                </c:pt>
                <c:pt idx="18">
                  <c:v>-1.2</c:v>
                </c:pt>
                <c:pt idx="19">
                  <c:v>-1.1599999999999999</c:v>
                </c:pt>
                <c:pt idx="20">
                  <c:v>-1.1000000000000001</c:v>
                </c:pt>
                <c:pt idx="21">
                  <c:v>-1</c:v>
                </c:pt>
                <c:pt idx="22">
                  <c:v>-0.9</c:v>
                </c:pt>
                <c:pt idx="23">
                  <c:v>-0.8</c:v>
                </c:pt>
                <c:pt idx="24">
                  <c:v>-0.7</c:v>
                </c:pt>
                <c:pt idx="25">
                  <c:v>-0.6</c:v>
                </c:pt>
                <c:pt idx="26">
                  <c:v>-0.5</c:v>
                </c:pt>
                <c:pt idx="27">
                  <c:v>-0.4</c:v>
                </c:pt>
                <c:pt idx="28">
                  <c:v>-0.3</c:v>
                </c:pt>
                <c:pt idx="29">
                  <c:v>-0.2</c:v>
                </c:pt>
                <c:pt idx="30">
                  <c:v>-0.1</c:v>
                </c:pt>
                <c:pt idx="31">
                  <c:v>0</c:v>
                </c:pt>
                <c:pt idx="32">
                  <c:v>0.1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0.8</c:v>
                </c:pt>
                <c:pt idx="40">
                  <c:v>0.9</c:v>
                </c:pt>
                <c:pt idx="41">
                  <c:v>1</c:v>
                </c:pt>
                <c:pt idx="42">
                  <c:v>1.1000000000000001</c:v>
                </c:pt>
                <c:pt idx="43">
                  <c:v>1.2</c:v>
                </c:pt>
                <c:pt idx="44">
                  <c:v>1.3</c:v>
                </c:pt>
                <c:pt idx="45">
                  <c:v>1.4</c:v>
                </c:pt>
                <c:pt idx="46">
                  <c:v>1.5</c:v>
                </c:pt>
                <c:pt idx="47">
                  <c:v>1.6</c:v>
                </c:pt>
                <c:pt idx="48">
                  <c:v>1.7</c:v>
                </c:pt>
                <c:pt idx="49">
                  <c:v>1.8</c:v>
                </c:pt>
                <c:pt idx="50">
                  <c:v>1.9</c:v>
                </c:pt>
                <c:pt idx="51">
                  <c:v>2</c:v>
                </c:pt>
                <c:pt idx="52">
                  <c:v>2.06</c:v>
                </c:pt>
                <c:pt idx="53">
                  <c:v>2.1</c:v>
                </c:pt>
                <c:pt idx="54">
                  <c:v>2.2000000000000002</c:v>
                </c:pt>
                <c:pt idx="55">
                  <c:v>2.2999999999999998</c:v>
                </c:pt>
                <c:pt idx="56">
                  <c:v>2.4</c:v>
                </c:pt>
                <c:pt idx="57">
                  <c:v>2.5</c:v>
                </c:pt>
                <c:pt idx="58">
                  <c:v>2.6</c:v>
                </c:pt>
                <c:pt idx="59">
                  <c:v>2.7</c:v>
                </c:pt>
                <c:pt idx="60">
                  <c:v>2.8</c:v>
                </c:pt>
                <c:pt idx="61">
                  <c:v>2.9</c:v>
                </c:pt>
                <c:pt idx="62">
                  <c:v>3</c:v>
                </c:pt>
                <c:pt idx="63">
                  <c:v>3.1</c:v>
                </c:pt>
              </c:numCache>
            </c:numRef>
          </c:xVal>
          <c:yVal>
            <c:numRef>
              <c:f>Feedback!$H$80:$H$139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E12-4F52-84A2-21EF8A6CC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615360"/>
        <c:axId val="2110499088"/>
      </c:scatterChart>
      <c:valAx>
        <c:axId val="1276615360"/>
        <c:scaling>
          <c:orientation val="minMax"/>
          <c:max val="0.5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l-GR"/>
                  <a:t>λ</a:t>
                </a:r>
                <a:r>
                  <a:rPr lang="fr-CH"/>
                  <a:t> [K·W</a:t>
                </a:r>
                <a:r>
                  <a:rPr lang="fr-CH" baseline="30000"/>
                  <a:t>-1</a:t>
                </a:r>
                <a:r>
                  <a:rPr lang="fr-CH"/>
                  <a:t>·m</a:t>
                </a:r>
                <a:r>
                  <a:rPr lang="fr-CH" baseline="30000"/>
                  <a:t>2</a:t>
                </a:r>
                <a:r>
                  <a:rPr lang="fr-CH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fr-FR"/>
          </a:p>
        </c:txPr>
        <c:crossAx val="2110499088"/>
        <c:crossesAt val="-40"/>
        <c:crossBetween val="midCat"/>
        <c:majorUnit val="1"/>
        <c:minorUnit val="0.5"/>
      </c:valAx>
      <c:valAx>
        <c:axId val="2110499088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US"/>
                  <a:t>ECS [K]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fr-FR"/>
          </a:p>
        </c:txPr>
        <c:crossAx val="1276615360"/>
        <c:crossesAt val="-10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ptos" panose="020B0004020202020204" pitchFamily="34" charset="0"/>
        </a:defRPr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3BD1AF0-2224-417C-B6F7-83874EE43647}">
  <sheetPr/>
  <sheetViews>
    <sheetView zoomScale="114" workbookViewId="0" zoomToFit="1"/>
  </sheetViews>
  <sheetProtection content="1" objects="1"/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FAE793C-4F2A-4C2A-B018-4260B125AD26}">
  <sheetPr/>
  <sheetViews>
    <sheetView zoomScale="114" workbookViewId="0" zoomToFit="1"/>
  </sheetViews>
  <sheetProtection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17</xdr:row>
      <xdr:rowOff>104775</xdr:rowOff>
    </xdr:from>
    <xdr:to>
      <xdr:col>14</xdr:col>
      <xdr:colOff>189664</xdr:colOff>
      <xdr:row>28</xdr:row>
      <xdr:rowOff>66338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FAAC08F-5AD3-409A-8971-779B2C0B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0" y="2266950"/>
          <a:ext cx="6685714" cy="2695238"/>
        </a:xfrm>
        <a:prstGeom prst="rect">
          <a:avLst/>
        </a:prstGeom>
      </xdr:spPr>
    </xdr:pic>
    <xdr:clientData/>
  </xdr:twoCellAnchor>
  <xdr:twoCellAnchor>
    <xdr:from>
      <xdr:col>2</xdr:col>
      <xdr:colOff>123825</xdr:colOff>
      <xdr:row>12</xdr:row>
      <xdr:rowOff>66676</xdr:rowOff>
    </xdr:from>
    <xdr:to>
      <xdr:col>4</xdr:col>
      <xdr:colOff>112438</xdr:colOff>
      <xdr:row>14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1CBC5C4-E25D-E07C-B427-A669F1DD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267701"/>
          <a:ext cx="1893613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36</xdr:row>
      <xdr:rowOff>133350</xdr:rowOff>
    </xdr:from>
    <xdr:to>
      <xdr:col>5</xdr:col>
      <xdr:colOff>457200</xdr:colOff>
      <xdr:row>38</xdr:row>
      <xdr:rowOff>104775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28C7D46-85B2-8D3F-50A4-683BD690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8105775"/>
          <a:ext cx="21145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123825</xdr:colOff>
      <xdr:row>43</xdr:row>
      <xdr:rowOff>19051</xdr:rowOff>
    </xdr:from>
    <xdr:to>
      <xdr:col>5</xdr:col>
      <xdr:colOff>104775</xdr:colOff>
      <xdr:row>45</xdr:row>
      <xdr:rowOff>139322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E5F610B-6B5F-8F86-8531-7C384600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8439151"/>
          <a:ext cx="1638300" cy="501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47625</xdr:colOff>
      <xdr:row>47</xdr:row>
      <xdr:rowOff>133350</xdr:rowOff>
    </xdr:from>
    <xdr:to>
      <xdr:col>10</xdr:col>
      <xdr:colOff>152400</xdr:colOff>
      <xdr:row>50</xdr:row>
      <xdr:rowOff>95250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2D4C117-95A6-4B58-8EB0-2FB934B2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9353550"/>
          <a:ext cx="27432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809625</xdr:colOff>
      <xdr:row>48</xdr:row>
      <xdr:rowOff>47625</xdr:rowOff>
    </xdr:from>
    <xdr:to>
      <xdr:col>13</xdr:col>
      <xdr:colOff>0</xdr:colOff>
      <xdr:row>49</xdr:row>
      <xdr:rowOff>180975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C8B5BF2-C799-7537-A6A5-EB6F847A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7725" y="9458325"/>
          <a:ext cx="9239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9</xdr:row>
      <xdr:rowOff>152400</xdr:rowOff>
    </xdr:from>
    <xdr:to>
      <xdr:col>10</xdr:col>
      <xdr:colOff>390525</xdr:colOff>
      <xdr:row>12</xdr:row>
      <xdr:rowOff>133350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E436AE3-81B6-27C7-D1BE-4BC75C86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895475"/>
          <a:ext cx="27432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F9A3FC1-DEB5-51D4-8268-5EC6E63910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5DA47FF-96F1-A734-7BF7-1C9886688F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E5CC-E4C8-4A3B-A6E4-73B1377D80CF}">
  <dimension ref="B2:P154"/>
  <sheetViews>
    <sheetView tabSelected="1" topLeftCell="B1" workbookViewId="0">
      <selection activeCell="E5" sqref="E5"/>
    </sheetView>
  </sheetViews>
  <sheetFormatPr baseColWidth="10" defaultRowHeight="15" x14ac:dyDescent="0.25"/>
  <cols>
    <col min="1" max="1" width="11.42578125" style="5"/>
    <col min="2" max="2" width="48.42578125" style="5" customWidth="1"/>
    <col min="3" max="3" width="13" style="5" customWidth="1"/>
    <col min="4" max="4" width="11.5703125" style="5" bestFit="1" customWidth="1"/>
    <col min="5" max="5" width="12" style="5" customWidth="1"/>
    <col min="6" max="6" width="13.7109375" style="5" customWidth="1"/>
    <col min="7" max="7" width="11.42578125" style="5" customWidth="1"/>
    <col min="8" max="8" width="13.28515625" style="5" bestFit="1" customWidth="1"/>
    <col min="9" max="10" width="13.140625" style="5" bestFit="1" customWidth="1"/>
    <col min="11" max="11" width="10.85546875" style="5" customWidth="1"/>
    <col min="12" max="12" width="13.140625" style="5" customWidth="1"/>
    <col min="13" max="13" width="12.85546875" style="5" customWidth="1"/>
    <col min="14" max="16384" width="11.42578125" style="5"/>
  </cols>
  <sheetData>
    <row r="2" spans="2:7" ht="24" x14ac:dyDescent="0.4">
      <c r="B2" s="50" t="s">
        <v>100</v>
      </c>
    </row>
    <row r="3" spans="2:7" x14ac:dyDescent="0.25">
      <c r="B3" s="49" t="s">
        <v>101</v>
      </c>
    </row>
    <row r="4" spans="2:7" x14ac:dyDescent="0.25">
      <c r="B4" s="54" t="s">
        <v>102</v>
      </c>
    </row>
    <row r="5" spans="2:7" x14ac:dyDescent="0.25">
      <c r="B5" s="54" t="s">
        <v>104</v>
      </c>
    </row>
    <row r="7" spans="2:7" ht="18" x14ac:dyDescent="0.25">
      <c r="B7" s="1" t="s">
        <v>11</v>
      </c>
      <c r="D7" s="7"/>
    </row>
    <row r="8" spans="2:7" x14ac:dyDescent="0.25">
      <c r="B8" s="5" t="s">
        <v>39</v>
      </c>
      <c r="C8" s="49" t="s">
        <v>98</v>
      </c>
      <c r="D8" s="8">
        <f>solconst/4</f>
        <v>341.5</v>
      </c>
      <c r="E8" s="5" t="s">
        <v>12</v>
      </c>
    </row>
    <row r="9" spans="2:7" x14ac:dyDescent="0.25">
      <c r="B9" s="5" t="s">
        <v>40</v>
      </c>
      <c r="C9" s="49" t="s">
        <v>99</v>
      </c>
      <c r="D9" s="8">
        <f>+D8*alpha</f>
        <v>102.45</v>
      </c>
      <c r="E9" s="5" t="s">
        <v>12</v>
      </c>
    </row>
    <row r="10" spans="2:7" x14ac:dyDescent="0.25">
      <c r="B10" s="49" t="s">
        <v>92</v>
      </c>
      <c r="C10" s="5" t="s">
        <v>46</v>
      </c>
      <c r="D10" s="9">
        <f>+D8-D9</f>
        <v>239.05</v>
      </c>
      <c r="E10" s="5" t="s">
        <v>12</v>
      </c>
    </row>
    <row r="11" spans="2:7" ht="18" x14ac:dyDescent="0.35">
      <c r="B11" s="49" t="s">
        <v>93</v>
      </c>
      <c r="D11" s="9">
        <f>(D10/sigma)^0.25</f>
        <v>254.81584054796187</v>
      </c>
      <c r="E11" s="5" t="s">
        <v>13</v>
      </c>
      <c r="F11" s="10">
        <f>+D11+tzero</f>
        <v>-18.334159452038108</v>
      </c>
      <c r="G11" s="5" t="s">
        <v>25</v>
      </c>
    </row>
    <row r="12" spans="2:7" x14ac:dyDescent="0.25">
      <c r="B12" s="8"/>
      <c r="D12" s="12"/>
    </row>
    <row r="13" spans="2:7" ht="18" x14ac:dyDescent="0.25">
      <c r="B13" s="1"/>
    </row>
    <row r="14" spans="2:7" ht="18" x14ac:dyDescent="0.25">
      <c r="B14" s="24" t="s">
        <v>52</v>
      </c>
      <c r="C14"/>
      <c r="F14" s="5" t="s">
        <v>51</v>
      </c>
    </row>
    <row r="15" spans="2:7" x14ac:dyDescent="0.25">
      <c r="B15" s="23"/>
    </row>
    <row r="16" spans="2:7" ht="18" x14ac:dyDescent="0.25">
      <c r="B16" s="23" t="s">
        <v>49</v>
      </c>
      <c r="C16" s="12">
        <f>5.35*LN(2)</f>
        <v>3.708337415995707</v>
      </c>
      <c r="D16" s="5" t="s">
        <v>12</v>
      </c>
    </row>
    <row r="17" spans="2:11" x14ac:dyDescent="0.25">
      <c r="B17" s="8"/>
      <c r="D17" s="12"/>
    </row>
    <row r="19" spans="2:11" ht="18" customHeight="1" x14ac:dyDescent="0.25">
      <c r="B19" s="1" t="s">
        <v>44</v>
      </c>
      <c r="C19" s="2" t="s">
        <v>0</v>
      </c>
    </row>
    <row r="20" spans="2:11" ht="18" customHeight="1" x14ac:dyDescent="0.25">
      <c r="C20" s="5" t="s">
        <v>22</v>
      </c>
    </row>
    <row r="21" spans="2:11" ht="38.25" customHeight="1" x14ac:dyDescent="0.25">
      <c r="B21" s="3" t="s">
        <v>1</v>
      </c>
      <c r="C21" s="3" t="s">
        <v>2</v>
      </c>
      <c r="D21" s="25" t="s">
        <v>53</v>
      </c>
      <c r="E21" s="25" t="s">
        <v>54</v>
      </c>
      <c r="F21" s="3"/>
      <c r="G21" s="3"/>
      <c r="H21" s="3"/>
    </row>
    <row r="22" spans="2:11" ht="18" customHeight="1" x14ac:dyDescent="0.25">
      <c r="B22" s="13" t="s">
        <v>3</v>
      </c>
      <c r="C22" s="56">
        <v>-3.22</v>
      </c>
      <c r="D22" s="12">
        <v>-3.4</v>
      </c>
      <c r="E22" s="12">
        <v>-3</v>
      </c>
    </row>
    <row r="23" spans="2:11" ht="18" customHeight="1" x14ac:dyDescent="0.25">
      <c r="B23" s="13" t="s">
        <v>4</v>
      </c>
      <c r="C23" s="12"/>
      <c r="D23" s="12"/>
      <c r="E23" s="12"/>
    </row>
    <row r="24" spans="2:11" ht="18" customHeight="1" x14ac:dyDescent="0.25">
      <c r="B24" s="13" t="s">
        <v>5</v>
      </c>
      <c r="C24" s="12"/>
      <c r="D24" s="12"/>
      <c r="E24" s="12"/>
    </row>
    <row r="25" spans="2:11" ht="18" customHeight="1" x14ac:dyDescent="0.25">
      <c r="B25" s="13" t="s">
        <v>6</v>
      </c>
      <c r="C25" s="56">
        <v>1.3</v>
      </c>
      <c r="D25" s="12">
        <v>1.1000000000000001</v>
      </c>
      <c r="E25" s="12">
        <v>1.5</v>
      </c>
    </row>
    <row r="26" spans="2:11" ht="18" customHeight="1" x14ac:dyDescent="0.25">
      <c r="B26" s="13" t="s">
        <v>7</v>
      </c>
      <c r="C26" s="56">
        <v>0.35</v>
      </c>
      <c r="D26" s="12">
        <v>0.1</v>
      </c>
      <c r="E26" s="12">
        <v>0.6</v>
      </c>
    </row>
    <row r="27" spans="2:11" ht="18" customHeight="1" x14ac:dyDescent="0.25">
      <c r="B27" s="13" t="s">
        <v>8</v>
      </c>
      <c r="C27" s="56">
        <v>0.42</v>
      </c>
      <c r="D27" s="12">
        <v>-0.1</v>
      </c>
      <c r="E27" s="12">
        <v>0.94</v>
      </c>
    </row>
    <row r="28" spans="2:11" ht="18" customHeight="1" x14ac:dyDescent="0.25">
      <c r="B28" s="13" t="s">
        <v>56</v>
      </c>
      <c r="C28" s="9" t="s">
        <v>9</v>
      </c>
      <c r="D28" s="12"/>
      <c r="E28" s="12"/>
    </row>
    <row r="29" spans="2:11" ht="18" customHeight="1" x14ac:dyDescent="0.25">
      <c r="B29" s="13" t="s">
        <v>55</v>
      </c>
      <c r="C29" s="56">
        <v>-0.01</v>
      </c>
      <c r="D29" s="12">
        <v>-0.27</v>
      </c>
      <c r="E29" s="12">
        <v>-0.01</v>
      </c>
    </row>
    <row r="30" spans="2:11" ht="18" customHeight="1" x14ac:dyDescent="0.25">
      <c r="B30" s="14" t="s">
        <v>24</v>
      </c>
      <c r="C30" s="12">
        <f>+C22+C25+C26+C27+C29</f>
        <v>-1.1600000000000004</v>
      </c>
      <c r="D30" s="12">
        <v>-1.81</v>
      </c>
      <c r="E30" s="12">
        <v>-0.51</v>
      </c>
      <c r="G30" s="12"/>
    </row>
    <row r="31" spans="2:11" ht="18" customHeight="1" x14ac:dyDescent="0.25">
      <c r="C31" s="12"/>
      <c r="D31" s="12"/>
      <c r="E31" s="12"/>
    </row>
    <row r="32" spans="2:11" ht="18" customHeight="1" x14ac:dyDescent="0.25">
      <c r="B32" s="15" t="s">
        <v>10</v>
      </c>
      <c r="C32" s="12">
        <f>+C30-C22</f>
        <v>2.0599999999999996</v>
      </c>
      <c r="D32" s="12">
        <f>+D30-D22</f>
        <v>1.5899999999999999</v>
      </c>
      <c r="E32" s="12">
        <f>+E30-E22</f>
        <v>2.4900000000000002</v>
      </c>
      <c r="F32" s="16"/>
      <c r="G32" s="16"/>
      <c r="K32" s="16"/>
    </row>
    <row r="33" spans="2:12" ht="18" customHeight="1" x14ac:dyDescent="0.25">
      <c r="B33" s="15" t="s">
        <v>23</v>
      </c>
      <c r="C33" s="12">
        <f>+C32-C26</f>
        <v>1.7099999999999995</v>
      </c>
      <c r="D33" s="12">
        <f>+D32-D26</f>
        <v>1.4899999999999998</v>
      </c>
      <c r="E33" s="12">
        <f>+E32-E26</f>
        <v>1.8900000000000001</v>
      </c>
      <c r="F33" s="17"/>
      <c r="G33" s="17"/>
      <c r="J33" s="18"/>
      <c r="K33" s="17"/>
      <c r="L33" s="18"/>
    </row>
    <row r="34" spans="2:12" ht="18" customHeight="1" x14ac:dyDescent="0.25"/>
    <row r="35" spans="2:12" ht="18" customHeight="1" x14ac:dyDescent="0.25"/>
    <row r="36" spans="2:12" ht="18" customHeight="1" x14ac:dyDescent="0.25">
      <c r="B36" s="1" t="s">
        <v>58</v>
      </c>
    </row>
    <row r="37" spans="2:12" ht="15.75" x14ac:dyDescent="0.25">
      <c r="C37" s="19" t="s">
        <v>45</v>
      </c>
    </row>
    <row r="38" spans="2:12" x14ac:dyDescent="0.25">
      <c r="B38" s="24" t="s">
        <v>50</v>
      </c>
      <c r="D38"/>
      <c r="H38" s="20"/>
    </row>
    <row r="39" spans="2:12" x14ac:dyDescent="0.25">
      <c r="H39"/>
    </row>
    <row r="40" spans="2:12" ht="18" x14ac:dyDescent="0.25">
      <c r="B40" s="23" t="s">
        <v>48</v>
      </c>
      <c r="H40"/>
    </row>
    <row r="41" spans="2:12" x14ac:dyDescent="0.25">
      <c r="D41" s="5" t="s">
        <v>53</v>
      </c>
      <c r="E41" s="5" t="s">
        <v>54</v>
      </c>
      <c r="H41" s="20"/>
    </row>
    <row r="42" spans="2:12" ht="18" x14ac:dyDescent="0.35">
      <c r="B42" s="5" t="s">
        <v>57</v>
      </c>
      <c r="C42" s="58">
        <f>-FGHG/lambdanet</f>
        <v>3.1968425999962982</v>
      </c>
      <c r="D42" s="22">
        <f>-FGHG/D30</f>
        <v>2.0488052022075727</v>
      </c>
      <c r="E42" s="22">
        <f>-FGHG/E30</f>
        <v>7.2712498352857002</v>
      </c>
      <c r="F42" s="5" t="s">
        <v>13</v>
      </c>
    </row>
    <row r="43" spans="2:12" x14ac:dyDescent="0.25">
      <c r="H43" s="20"/>
    </row>
    <row r="44" spans="2:12" x14ac:dyDescent="0.25">
      <c r="H44" s="20"/>
    </row>
    <row r="45" spans="2:12" x14ac:dyDescent="0.25">
      <c r="B45" s="21" t="s">
        <v>59</v>
      </c>
      <c r="C45"/>
      <c r="H45" s="12"/>
    </row>
    <row r="46" spans="2:12" x14ac:dyDescent="0.25">
      <c r="H46" s="12"/>
    </row>
    <row r="47" spans="2:12" x14ac:dyDescent="0.25">
      <c r="D47" s="8"/>
      <c r="H47" s="12"/>
    </row>
    <row r="48" spans="2:12" x14ac:dyDescent="0.25">
      <c r="D48" s="11"/>
      <c r="H48" s="12"/>
    </row>
    <row r="49" spans="2:16" ht="18" x14ac:dyDescent="0.35">
      <c r="B49" s="49" t="s">
        <v>96</v>
      </c>
      <c r="D49" s="12">
        <f>+D11</f>
        <v>254.81584054796187</v>
      </c>
      <c r="E49" s="5" t="s">
        <v>13</v>
      </c>
    </row>
    <row r="50" spans="2:16" ht="16.5" x14ac:dyDescent="0.25">
      <c r="B50" s="26" t="s">
        <v>62</v>
      </c>
      <c r="D50" s="27">
        <f>1/(4*sigma^0.25*D10^0.75)</f>
        <v>0.26648801563267316</v>
      </c>
      <c r="E50" s="5" t="s">
        <v>47</v>
      </c>
      <c r="L50" s="27"/>
    </row>
    <row r="51" spans="2:16" ht="18" x14ac:dyDescent="0.35">
      <c r="B51" s="26" t="s">
        <v>63</v>
      </c>
      <c r="D51" s="10">
        <f>+C30-C22</f>
        <v>2.0599999999999996</v>
      </c>
      <c r="E51" s="5" t="s">
        <v>60</v>
      </c>
      <c r="H51" s="12"/>
    </row>
    <row r="52" spans="2:16" ht="18" x14ac:dyDescent="0.35">
      <c r="D52" s="8" t="s">
        <v>53</v>
      </c>
      <c r="E52" s="8" t="s">
        <v>54</v>
      </c>
      <c r="F52" s="21"/>
      <c r="G52" s="21"/>
      <c r="H52" s="46" t="s">
        <v>90</v>
      </c>
      <c r="J52" s="46" t="s">
        <v>35</v>
      </c>
      <c r="K52" s="49" t="s">
        <v>94</v>
      </c>
      <c r="L52" s="49" t="s">
        <v>95</v>
      </c>
      <c r="M52" s="49" t="s">
        <v>53</v>
      </c>
      <c r="O52" s="49" t="s">
        <v>54</v>
      </c>
    </row>
    <row r="53" spans="2:16" ht="18" x14ac:dyDescent="0.35">
      <c r="B53" s="5" t="s">
        <v>57</v>
      </c>
      <c r="C53" s="58">
        <f>FGHG*forcinggs/(1-forcinggs*lambdagf)</f>
        <v>2.1910232317442961</v>
      </c>
      <c r="D53" s="28">
        <f>FGHG*$D$50/(1-$D$50*D32)</f>
        <v>1.7148270379232866</v>
      </c>
      <c r="E53" s="28">
        <f>FGHG*$D$50/(1-$D$50*E32)</f>
        <v>2.9372644744041185</v>
      </c>
      <c r="F53" s="21" t="s">
        <v>13</v>
      </c>
      <c r="G53" s="21"/>
      <c r="H53" s="46" t="s">
        <v>89</v>
      </c>
      <c r="I53" s="58">
        <f>+L53-K53</f>
        <v>2.6055804163265748</v>
      </c>
      <c r="J53" s="5">
        <v>1</v>
      </c>
      <c r="K53" s="45">
        <f>((2)*D11^4)^0.25</f>
        <v>303.028810595035</v>
      </c>
      <c r="L53" s="10">
        <f>((2)*(D11+C53)^4)^0.25</f>
        <v>305.63439101136157</v>
      </c>
      <c r="M53" s="10">
        <f>((2)*(D11+D53)^4)^0.25</f>
        <v>305.06809510953241</v>
      </c>
      <c r="N53" s="10">
        <f>+M53-K53</f>
        <v>2.0392845144974103</v>
      </c>
      <c r="O53" s="10">
        <f>((2)*(D11+E53)^4)^0.25</f>
        <v>306.5218264066412</v>
      </c>
      <c r="P53" s="22">
        <f>+O53-K53</f>
        <v>3.4930158116061989</v>
      </c>
    </row>
    <row r="54" spans="2:16" x14ac:dyDescent="0.25">
      <c r="D54" s="12"/>
      <c r="E54" s="21"/>
      <c r="F54" s="21"/>
      <c r="G54" s="21"/>
      <c r="I54" s="58">
        <f>+L54-K54</f>
        <v>2.6604648447532782</v>
      </c>
      <c r="J54" s="5">
        <f>+epsilon</f>
        <v>0.92</v>
      </c>
      <c r="K54" s="45">
        <f>((2/epsilon)*D11^4)^0.25</f>
        <v>309.41186558045035</v>
      </c>
      <c r="L54" s="10">
        <f>((2/epsilon)*(D11+C53)^4)^0.25</f>
        <v>312.07233042520363</v>
      </c>
      <c r="M54" s="10">
        <f>((2/epsilon)*(D11+D53)^4)^0.25</f>
        <v>311.49410596162392</v>
      </c>
      <c r="N54" s="10">
        <f>+M54-K54</f>
        <v>2.0822403811735626</v>
      </c>
      <c r="O54" s="10">
        <f>((2/epsilon)*(D11+E53)^4)^0.25</f>
        <v>312.97845892399693</v>
      </c>
      <c r="P54" s="22">
        <f>+O54-K54</f>
        <v>3.5665933435465718</v>
      </c>
    </row>
    <row r="55" spans="2:16" ht="18.75" x14ac:dyDescent="0.35">
      <c r="B55" s="32" t="s">
        <v>73</v>
      </c>
      <c r="C55" s="36" t="s">
        <v>74</v>
      </c>
      <c r="D55" s="37" t="s">
        <v>69</v>
      </c>
      <c r="E55" s="53" t="s">
        <v>70</v>
      </c>
      <c r="F55" s="53"/>
      <c r="H55" s="21"/>
      <c r="I55" s="21"/>
      <c r="J55" s="21"/>
      <c r="K55" s="45"/>
    </row>
    <row r="56" spans="2:16" ht="15.75" x14ac:dyDescent="0.25">
      <c r="B56" s="19" t="s">
        <v>75</v>
      </c>
      <c r="C56" s="36" t="s">
        <v>66</v>
      </c>
      <c r="D56" s="36" t="s">
        <v>12</v>
      </c>
      <c r="E56" s="36" t="s">
        <v>14</v>
      </c>
      <c r="F56" s="36" t="s">
        <v>15</v>
      </c>
      <c r="G56" s="21"/>
      <c r="H56" s="21"/>
      <c r="I56" s="21"/>
      <c r="J56" s="21"/>
    </row>
    <row r="57" spans="2:16" ht="18.75" x14ac:dyDescent="0.35">
      <c r="B57" s="33" t="s">
        <v>67</v>
      </c>
      <c r="C57" s="19">
        <v>423</v>
      </c>
      <c r="D57" s="34">
        <f>5.35*LN(C57/280)</f>
        <v>2.2073167809421017</v>
      </c>
      <c r="E57" s="34">
        <f>-D57/lambdanet</f>
        <v>1.9028592939156044</v>
      </c>
      <c r="F57" s="35">
        <f>D57*forcinggs/(1-forcinggs*lambdagf)</f>
        <v>1.3041645903099714</v>
      </c>
      <c r="G57" s="21"/>
      <c r="H57" s="21"/>
      <c r="I57" s="21"/>
      <c r="J57" s="21"/>
    </row>
    <row r="58" spans="2:16" ht="18.75" x14ac:dyDescent="0.35">
      <c r="B58" s="33" t="s">
        <v>68</v>
      </c>
      <c r="C58" s="19">
        <v>539</v>
      </c>
      <c r="D58" s="34">
        <f>5.35*LN(C58/280)</f>
        <v>3.5038539274076492</v>
      </c>
      <c r="E58" s="34">
        <f>-D58/lambdanet</f>
        <v>3.0205637305238344</v>
      </c>
      <c r="F58" s="35">
        <f>D58*forcinggs/(1-forcinggs*lambdagf)</f>
        <v>2.0702068054741272</v>
      </c>
      <c r="G58" s="21"/>
      <c r="H58" s="21"/>
      <c r="I58" s="21"/>
      <c r="J58" s="21"/>
    </row>
    <row r="59" spans="2:16" ht="18.75" x14ac:dyDescent="0.35">
      <c r="B59" s="19" t="s">
        <v>76</v>
      </c>
      <c r="C59" s="19"/>
      <c r="D59" s="34">
        <f>5.35*LN(2)</f>
        <v>3.708337415995707</v>
      </c>
      <c r="E59" s="34">
        <f>-$D$59/lambdanet</f>
        <v>3.1968425999962982</v>
      </c>
      <c r="F59" s="35">
        <f>$D$59*forcinggs/(1-forcinggs*lambdagf)</f>
        <v>2.1910232317442961</v>
      </c>
      <c r="G59" s="21"/>
      <c r="H59" s="21"/>
      <c r="I59" s="21"/>
      <c r="J59" s="21"/>
    </row>
    <row r="60" spans="2:16" ht="15.75" x14ac:dyDescent="0.25">
      <c r="B60" s="33" t="s">
        <v>71</v>
      </c>
      <c r="C60" s="19"/>
      <c r="D60" s="31"/>
      <c r="E60" s="34">
        <f>-$D$59/D30</f>
        <v>2.0488052022075727</v>
      </c>
      <c r="F60" s="35">
        <f>$D$59*forcinggs/(1-forcinggs*D32)</f>
        <v>1.7148270379232866</v>
      </c>
      <c r="G60" s="21"/>
      <c r="H60" s="21"/>
      <c r="I60" s="21"/>
      <c r="J60" s="21"/>
    </row>
    <row r="61" spans="2:16" ht="15.75" x14ac:dyDescent="0.25">
      <c r="B61" s="33" t="s">
        <v>72</v>
      </c>
      <c r="C61" s="19"/>
      <c r="D61" s="31"/>
      <c r="E61" s="34">
        <f>-$D$59/E30</f>
        <v>7.2712498352857002</v>
      </c>
      <c r="F61" s="35">
        <f>$D$59*forcinggs/(1-forcinggs*E32)</f>
        <v>2.9372644744041185</v>
      </c>
      <c r="G61" s="21"/>
      <c r="H61" s="21"/>
      <c r="I61" s="21"/>
      <c r="J61" s="21"/>
    </row>
    <row r="62" spans="2:16" x14ac:dyDescent="0.25">
      <c r="B62" s="29"/>
      <c r="D62" s="12"/>
      <c r="E62" s="28"/>
      <c r="F62" s="21"/>
      <c r="G62" s="21"/>
      <c r="H62" s="21"/>
      <c r="I62" s="21"/>
      <c r="J62" s="21"/>
    </row>
    <row r="63" spans="2:16" x14ac:dyDescent="0.25">
      <c r="B63" s="49" t="s">
        <v>77</v>
      </c>
      <c r="D63" s="12"/>
      <c r="E63" s="28">
        <f>+F95</f>
        <v>2.7558987931002581</v>
      </c>
      <c r="F63" s="38">
        <f>+G128</f>
        <v>1.2945377573616073</v>
      </c>
      <c r="G63" s="38" t="str">
        <f>"The linearization method (IPCC) is "&amp;ROUND(E63/F63,2)&amp;" times more sensitive to a change of λ than the closed loop approach"</f>
        <v>The linearization method (IPCC) is 2.13 times more sensitive to a change of λ than the closed loop approach</v>
      </c>
      <c r="H63" s="21"/>
      <c r="I63" s="21"/>
      <c r="J63" s="21"/>
    </row>
    <row r="64" spans="2:16" x14ac:dyDescent="0.25">
      <c r="B64" s="29"/>
      <c r="D64" s="12"/>
      <c r="E64" s="28"/>
      <c r="F64" s="21"/>
      <c r="G64" s="21"/>
      <c r="H64" s="21"/>
      <c r="I64" s="21"/>
      <c r="J64" s="21"/>
    </row>
    <row r="65" spans="2:10" ht="15.75" x14ac:dyDescent="0.25">
      <c r="B65" s="32" t="s">
        <v>78</v>
      </c>
      <c r="D65" s="12"/>
      <c r="E65" s="28"/>
      <c r="F65" s="21"/>
      <c r="G65" s="21"/>
      <c r="H65" s="21"/>
      <c r="I65" s="21"/>
      <c r="J65" s="21"/>
    </row>
    <row r="66" spans="2:10" ht="15.75" x14ac:dyDescent="0.25">
      <c r="B66" s="29" t="s">
        <v>79</v>
      </c>
      <c r="D66" s="12"/>
      <c r="E66" s="34">
        <f>-$D$59/(lambdanet-C26)</f>
        <v>2.4558525933746398</v>
      </c>
      <c r="F66" s="38">
        <f>$D$59*forcinggs/(1-forcinggs*(lambdagf-C26))</f>
        <v>1.8155750612611994</v>
      </c>
      <c r="G66" s="21"/>
      <c r="H66" s="21"/>
      <c r="I66" s="38"/>
      <c r="J66" s="21"/>
    </row>
    <row r="67" spans="2:10" x14ac:dyDescent="0.25">
      <c r="B67" s="29" t="s">
        <v>82</v>
      </c>
      <c r="D67" s="12"/>
      <c r="G67" s="21"/>
      <c r="H67" s="21"/>
      <c r="I67" s="38"/>
      <c r="J67" s="21"/>
    </row>
    <row r="68" spans="2:10" x14ac:dyDescent="0.25">
      <c r="B68" s="26" t="s">
        <v>80</v>
      </c>
      <c r="C68" s="8"/>
      <c r="D68" s="41">
        <f>+D10+D59</f>
        <v>242.75833741599573</v>
      </c>
      <c r="E68" s="28"/>
      <c r="G68" s="21"/>
      <c r="H68" s="21"/>
      <c r="I68" s="21"/>
      <c r="J68" s="21"/>
    </row>
    <row r="69" spans="2:10" x14ac:dyDescent="0.25">
      <c r="B69" s="8" t="str">
        <f>"GS including the first forcing"</f>
        <v>GS including the first forcing</v>
      </c>
      <c r="C69" s="42">
        <f>1/(4*sigma^0.25*(D10+D59)^0.75)</f>
        <v>0.2634290272002377</v>
      </c>
      <c r="D69" s="9"/>
      <c r="E69" s="28"/>
      <c r="F69" s="21"/>
      <c r="G69" s="21"/>
      <c r="H69" s="21"/>
      <c r="I69" s="21"/>
      <c r="J69" s="21"/>
    </row>
    <row r="70" spans="2:10" ht="15.75" x14ac:dyDescent="0.25">
      <c r="B70" s="26" t="s">
        <v>85</v>
      </c>
      <c r="D70" s="12"/>
      <c r="E70" s="40">
        <f>-$D$59/(C26)</f>
        <v>-10.595249759987736</v>
      </c>
      <c r="F70" s="38">
        <f>$D$59*C69/(1-C69*(C26))</f>
        <v>1.0761003411385859</v>
      </c>
      <c r="G70" s="21"/>
      <c r="H70" s="21"/>
      <c r="I70" s="21"/>
      <c r="J70" s="21"/>
    </row>
    <row r="71" spans="2:10" x14ac:dyDescent="0.25">
      <c r="B71" s="29" t="s">
        <v>81</v>
      </c>
      <c r="D71" s="12"/>
      <c r="E71" s="39" t="s">
        <v>83</v>
      </c>
      <c r="F71" s="38">
        <f>+F70+F66</f>
        <v>2.8916754023997853</v>
      </c>
      <c r="H71" s="29" t="s">
        <v>84</v>
      </c>
      <c r="I71" s="21"/>
      <c r="J71" s="21"/>
    </row>
    <row r="72" spans="2:10" x14ac:dyDescent="0.25">
      <c r="B72" s="29"/>
      <c r="D72" s="12"/>
      <c r="E72" s="28"/>
      <c r="F72" s="21"/>
      <c r="G72" s="21"/>
      <c r="H72" s="21"/>
      <c r="I72" s="21"/>
      <c r="J72" s="21"/>
    </row>
    <row r="74" spans="2:10" ht="18" x14ac:dyDescent="0.25">
      <c r="B74" s="1" t="s">
        <v>65</v>
      </c>
      <c r="D74" s="51" t="s">
        <v>87</v>
      </c>
      <c r="E74" s="51"/>
      <c r="F74" s="51" t="s">
        <v>88</v>
      </c>
      <c r="G74" s="52"/>
    </row>
    <row r="75" spans="2:10" ht="18" x14ac:dyDescent="0.35">
      <c r="C75" s="44" t="s">
        <v>86</v>
      </c>
      <c r="D75" s="20" t="s">
        <v>14</v>
      </c>
      <c r="E75" s="20" t="s">
        <v>15</v>
      </c>
      <c r="F75" s="43" t="s">
        <v>14</v>
      </c>
      <c r="G75" s="43" t="s">
        <v>64</v>
      </c>
      <c r="I75" s="5" t="s">
        <v>61</v>
      </c>
    </row>
    <row r="76" spans="2:10" x14ac:dyDescent="0.25">
      <c r="C76" s="5">
        <v>-3</v>
      </c>
      <c r="D76" s="12">
        <f t="shared" ref="D76:D106" si="0">-FGHG/C76</f>
        <v>1.236112471998569</v>
      </c>
      <c r="E76" s="22">
        <f t="shared" ref="E76:E107" si="1">FGHG*$D$50/(1-$D$50*C76)</f>
        <v>0.54917878519920016</v>
      </c>
      <c r="F76" s="22">
        <f t="shared" ref="F76:F106" si="2">FGHG/C76^2</f>
        <v>0.41203749066618967</v>
      </c>
      <c r="G76" s="30">
        <f t="shared" ref="G76:G107" si="3">FGHG*$D$50^2/(1-$D$50*C76)^2</f>
        <v>8.132952972724268E-2</v>
      </c>
      <c r="H76" s="5">
        <v>0</v>
      </c>
      <c r="I76" s="12">
        <f t="shared" ref="I76:I107" si="4">+C76-3.22</f>
        <v>-6.2200000000000006</v>
      </c>
      <c r="J76" s="22"/>
    </row>
    <row r="77" spans="2:10" x14ac:dyDescent="0.25">
      <c r="C77" s="5">
        <v>-2.9</v>
      </c>
      <c r="D77" s="12">
        <f t="shared" si="0"/>
        <v>1.2787370399985196</v>
      </c>
      <c r="E77" s="22">
        <f t="shared" si="1"/>
        <v>0.5574339919998198</v>
      </c>
      <c r="F77" s="22">
        <f t="shared" si="2"/>
        <v>0.44094380689604123</v>
      </c>
      <c r="G77" s="30">
        <f t="shared" si="3"/>
        <v>8.3792983372151381E-2</v>
      </c>
      <c r="H77" s="5">
        <v>0</v>
      </c>
      <c r="I77" s="12">
        <f t="shared" si="4"/>
        <v>-6.12</v>
      </c>
      <c r="J77" s="22"/>
    </row>
    <row r="78" spans="2:10" x14ac:dyDescent="0.25">
      <c r="C78" s="5">
        <v>-2.8</v>
      </c>
      <c r="D78" s="12">
        <f t="shared" si="0"/>
        <v>1.324406219998467</v>
      </c>
      <c r="E78" s="22">
        <f t="shared" si="1"/>
        <v>0.56594116947445872</v>
      </c>
      <c r="F78" s="22">
        <f t="shared" si="2"/>
        <v>0.47300222142802389</v>
      </c>
      <c r="G78" s="30">
        <f t="shared" si="3"/>
        <v>8.637008216257977E-2</v>
      </c>
      <c r="H78" s="5">
        <v>0</v>
      </c>
      <c r="I78" s="12">
        <f t="shared" si="4"/>
        <v>-6.02</v>
      </c>
      <c r="J78" s="22"/>
    </row>
    <row r="79" spans="2:10" x14ac:dyDescent="0.25">
      <c r="C79" s="5">
        <v>-2.7</v>
      </c>
      <c r="D79" s="12">
        <f t="shared" si="0"/>
        <v>1.3734583022206321</v>
      </c>
      <c r="E79" s="22">
        <f t="shared" si="1"/>
        <v>0.5747120326232894</v>
      </c>
      <c r="F79" s="22">
        <f t="shared" si="2"/>
        <v>0.50868826008171553</v>
      </c>
      <c r="G79" s="30">
        <f t="shared" si="3"/>
        <v>8.906792543129663E-2</v>
      </c>
      <c r="H79" s="5">
        <v>0</v>
      </c>
      <c r="I79" s="12">
        <f t="shared" si="4"/>
        <v>-5.92</v>
      </c>
      <c r="J79" s="22"/>
    </row>
    <row r="80" spans="2:10" x14ac:dyDescent="0.25">
      <c r="C80" s="5">
        <v>-2.6</v>
      </c>
      <c r="D80" s="12">
        <f t="shared" si="0"/>
        <v>1.4262836215368104</v>
      </c>
      <c r="E80" s="22">
        <f t="shared" si="1"/>
        <v>0.58375903410721131</v>
      </c>
      <c r="F80" s="22">
        <f t="shared" si="2"/>
        <v>0.54857062366800391</v>
      </c>
      <c r="G80" s="30">
        <f t="shared" si="3"/>
        <v>9.1894175657229002E-2</v>
      </c>
      <c r="H80" s="5">
        <v>0</v>
      </c>
      <c r="I80" s="12">
        <f t="shared" si="4"/>
        <v>-5.82</v>
      </c>
      <c r="J80" s="22"/>
    </row>
    <row r="81" spans="3:10" x14ac:dyDescent="0.25">
      <c r="C81" s="5">
        <v>-2.5</v>
      </c>
      <c r="D81" s="12">
        <f t="shared" si="0"/>
        <v>1.4833349663982829</v>
      </c>
      <c r="E81" s="22">
        <f t="shared" si="1"/>
        <v>0.59309542323698172</v>
      </c>
      <c r="F81" s="22">
        <f t="shared" si="2"/>
        <v>0.59333398655931313</v>
      </c>
      <c r="G81" s="30">
        <f t="shared" si="3"/>
        <v>9.4857112933507015E-2</v>
      </c>
      <c r="H81" s="5">
        <v>0</v>
      </c>
      <c r="I81" s="12">
        <f t="shared" si="4"/>
        <v>-5.7200000000000006</v>
      </c>
      <c r="J81" s="22"/>
    </row>
    <row r="82" spans="3:10" x14ac:dyDescent="0.25">
      <c r="C82" s="5">
        <v>-2.4</v>
      </c>
      <c r="D82" s="12">
        <f t="shared" si="0"/>
        <v>1.5451405899982114</v>
      </c>
      <c r="E82" s="22">
        <f t="shared" si="1"/>
        <v>0.60273531071503139</v>
      </c>
      <c r="F82" s="22">
        <f t="shared" si="2"/>
        <v>0.64380857916592138</v>
      </c>
      <c r="G82" s="30">
        <f t="shared" si="3"/>
        <v>9.7965695682306245E-2</v>
      </c>
      <c r="H82" s="5">
        <v>0</v>
      </c>
      <c r="I82" s="12">
        <f t="shared" si="4"/>
        <v>-5.62</v>
      </c>
      <c r="J82" s="22"/>
    </row>
    <row r="83" spans="3:10" x14ac:dyDescent="0.25">
      <c r="C83" s="5">
        <v>-2.2999999999999998</v>
      </c>
      <c r="D83" s="12">
        <f t="shared" si="0"/>
        <v>1.6123206156503076</v>
      </c>
      <c r="E83" s="22">
        <f t="shared" si="1"/>
        <v>0.61269373979529118</v>
      </c>
      <c r="F83" s="22">
        <f t="shared" si="2"/>
        <v>0.70100896332622076</v>
      </c>
      <c r="G83" s="30">
        <f t="shared" si="3"/>
        <v>0.10122962844888397</v>
      </c>
      <c r="H83" s="5">
        <v>0</v>
      </c>
      <c r="I83" s="12">
        <f t="shared" si="4"/>
        <v>-5.52</v>
      </c>
      <c r="J83" s="22"/>
    </row>
    <row r="84" spans="3:10" x14ac:dyDescent="0.25">
      <c r="C84" s="5">
        <v>-2.2000000000000002</v>
      </c>
      <c r="D84" s="12">
        <f t="shared" si="0"/>
        <v>1.6856079163616848</v>
      </c>
      <c r="E84" s="22">
        <f t="shared" si="1"/>
        <v>0.62298676461576619</v>
      </c>
      <c r="F84" s="22">
        <f t="shared" si="2"/>
        <v>0.76618541652803851</v>
      </c>
      <c r="G84" s="30">
        <f t="shared" si="3"/>
        <v>0.10465943773409569</v>
      </c>
      <c r="H84" s="5">
        <v>0</v>
      </c>
      <c r="I84" s="12">
        <f t="shared" si="4"/>
        <v>-5.42</v>
      </c>
      <c r="J84" s="22"/>
    </row>
    <row r="85" spans="3:10" x14ac:dyDescent="0.25">
      <c r="C85" s="5">
        <v>-2.1</v>
      </c>
      <c r="D85" s="12">
        <f t="shared" si="0"/>
        <v>1.7658749599979557</v>
      </c>
      <c r="E85" s="22">
        <f t="shared" si="1"/>
        <v>0.63363153656177174</v>
      </c>
      <c r="F85" s="22">
        <f t="shared" si="2"/>
        <v>0.84089283809426463</v>
      </c>
      <c r="G85" s="30">
        <f t="shared" si="3"/>
        <v>0.10826655697343819</v>
      </c>
      <c r="H85" s="5">
        <v>0</v>
      </c>
      <c r="I85" s="12">
        <f t="shared" si="4"/>
        <v>-5.32</v>
      </c>
      <c r="J85" s="22"/>
    </row>
    <row r="86" spans="3:10" x14ac:dyDescent="0.25">
      <c r="C86" s="5">
        <v>-2</v>
      </c>
      <c r="D86" s="12">
        <f t="shared" si="0"/>
        <v>1.8541687079978535</v>
      </c>
      <c r="E86" s="22">
        <f t="shared" si="1"/>
        <v>0.6446463996370444</v>
      </c>
      <c r="F86" s="22">
        <f t="shared" si="2"/>
        <v>0.92708435399892675</v>
      </c>
      <c r="G86" s="30">
        <f t="shared" si="3"/>
        <v>0.11206342194549779</v>
      </c>
      <c r="H86" s="5">
        <v>0</v>
      </c>
      <c r="I86" s="12">
        <f t="shared" si="4"/>
        <v>-5.2200000000000006</v>
      </c>
      <c r="J86" s="22"/>
    </row>
    <row r="87" spans="3:10" x14ac:dyDescent="0.25">
      <c r="C87" s="5">
        <v>-1.9</v>
      </c>
      <c r="D87" s="12">
        <f t="shared" si="0"/>
        <v>1.9517565347345827</v>
      </c>
      <c r="E87" s="22">
        <f t="shared" si="1"/>
        <v>0.65605099595825689</v>
      </c>
      <c r="F87" s="22">
        <f t="shared" si="2"/>
        <v>1.0272402814392541</v>
      </c>
      <c r="G87" s="30">
        <f t="shared" si="3"/>
        <v>0.1160635780987193</v>
      </c>
      <c r="H87" s="5">
        <v>0</v>
      </c>
      <c r="I87" s="12">
        <f t="shared" si="4"/>
        <v>-5.12</v>
      </c>
      <c r="J87" s="22"/>
    </row>
    <row r="88" spans="3:10" x14ac:dyDescent="0.25">
      <c r="C88" s="5">
        <v>-1.8</v>
      </c>
      <c r="D88" s="12">
        <f t="shared" si="0"/>
        <v>2.0601874533309483</v>
      </c>
      <c r="E88" s="22">
        <f t="shared" si="1"/>
        <v>0.66786638264917864</v>
      </c>
      <c r="F88" s="22">
        <f t="shared" si="2"/>
        <v>1.1445485851838602</v>
      </c>
      <c r="G88" s="30">
        <f t="shared" si="3"/>
        <v>0.12028180152887558</v>
      </c>
      <c r="H88" s="5">
        <v>0</v>
      </c>
      <c r="I88" s="12">
        <f t="shared" si="4"/>
        <v>-5.0200000000000005</v>
      </c>
      <c r="J88" s="22"/>
    </row>
    <row r="89" spans="3:10" x14ac:dyDescent="0.25">
      <c r="C89" s="5">
        <v>-1.7</v>
      </c>
      <c r="D89" s="12">
        <f t="shared" si="0"/>
        <v>2.1813749505857101</v>
      </c>
      <c r="E89" s="22">
        <f t="shared" si="1"/>
        <v>0.68011516159798824</v>
      </c>
      <c r="F89" s="22">
        <f t="shared" si="2"/>
        <v>1.2831617356386531</v>
      </c>
      <c r="G89" s="30">
        <f t="shared" si="3"/>
        <v>0.12473423562814032</v>
      </c>
      <c r="H89" s="5">
        <v>0</v>
      </c>
      <c r="I89" s="12">
        <f t="shared" si="4"/>
        <v>-4.92</v>
      </c>
      <c r="J89" s="22"/>
    </row>
    <row r="90" spans="3:10" x14ac:dyDescent="0.25">
      <c r="C90" s="5">
        <v>-1.6</v>
      </c>
      <c r="D90" s="12">
        <f t="shared" si="0"/>
        <v>2.3177108849973167</v>
      </c>
      <c r="E90" s="22">
        <f t="shared" si="1"/>
        <v>0.69282162375996947</v>
      </c>
      <c r="F90" s="22">
        <f t="shared" si="2"/>
        <v>1.4485693031233227</v>
      </c>
      <c r="G90" s="30">
        <f t="shared" si="3"/>
        <v>0.12943854576957847</v>
      </c>
      <c r="H90" s="5">
        <v>0</v>
      </c>
      <c r="I90" s="12">
        <f t="shared" si="4"/>
        <v>-4.82</v>
      </c>
      <c r="J90" s="22"/>
    </row>
    <row r="91" spans="3:10" x14ac:dyDescent="0.25">
      <c r="C91" s="5">
        <v>-1.5</v>
      </c>
      <c r="D91" s="12">
        <f t="shared" si="0"/>
        <v>2.472224943997138</v>
      </c>
      <c r="E91" s="22">
        <f t="shared" si="1"/>
        <v>0.70601190994405416</v>
      </c>
      <c r="F91" s="22">
        <f t="shared" si="2"/>
        <v>1.6481499626647587</v>
      </c>
      <c r="G91" s="30">
        <f t="shared" si="3"/>
        <v>0.134414094799681</v>
      </c>
      <c r="H91" s="5">
        <v>0</v>
      </c>
      <c r="I91" s="12">
        <f t="shared" si="4"/>
        <v>-4.7200000000000006</v>
      </c>
      <c r="J91" s="22"/>
    </row>
    <row r="92" spans="3:10" x14ac:dyDescent="0.25">
      <c r="C92" s="5">
        <v>-1.4</v>
      </c>
      <c r="D92" s="12">
        <f t="shared" si="0"/>
        <v>2.6488124399969339</v>
      </c>
      <c r="E92" s="22">
        <f t="shared" si="1"/>
        <v>0.71971419032263406</v>
      </c>
      <c r="F92" s="22">
        <f t="shared" si="2"/>
        <v>1.8920088857120956</v>
      </c>
      <c r="G92" s="30">
        <f t="shared" si="3"/>
        <v>0.13968214260046832</v>
      </c>
      <c r="H92" s="5">
        <v>0</v>
      </c>
      <c r="I92" s="12">
        <f t="shared" si="4"/>
        <v>-4.62</v>
      </c>
      <c r="J92" s="22"/>
    </row>
    <row r="93" spans="3:10" x14ac:dyDescent="0.25">
      <c r="C93" s="5">
        <v>-1.3</v>
      </c>
      <c r="D93" s="12">
        <f t="shared" si="0"/>
        <v>2.8525672430736209</v>
      </c>
      <c r="E93" s="22">
        <f t="shared" si="1"/>
        <v>0.73395886525866394</v>
      </c>
      <c r="F93" s="22">
        <f t="shared" si="2"/>
        <v>2.1942824946720156</v>
      </c>
      <c r="G93" s="30">
        <f t="shared" si="3"/>
        <v>0.14526607356929061</v>
      </c>
      <c r="H93" s="5">
        <v>0</v>
      </c>
      <c r="I93" s="12">
        <f t="shared" si="4"/>
        <v>-4.5200000000000005</v>
      </c>
      <c r="J93" s="22"/>
    </row>
    <row r="94" spans="3:10" x14ac:dyDescent="0.25">
      <c r="C94" s="5">
        <v>-1.2</v>
      </c>
      <c r="D94" s="12">
        <f t="shared" si="0"/>
        <v>3.0902811799964227</v>
      </c>
      <c r="E94" s="22">
        <f t="shared" si="1"/>
        <v>0.74877879046308271</v>
      </c>
      <c r="F94" s="22">
        <f t="shared" si="2"/>
        <v>2.5752343166636855</v>
      </c>
      <c r="G94" s="30">
        <f t="shared" si="3"/>
        <v>0.15119165657066141</v>
      </c>
      <c r="H94" s="5">
        <v>0</v>
      </c>
      <c r="I94" s="12">
        <f t="shared" si="4"/>
        <v>-4.42</v>
      </c>
      <c r="J94" s="22"/>
    </row>
    <row r="95" spans="3:10" x14ac:dyDescent="0.25">
      <c r="C95" s="59">
        <v>-1.1599999999999999</v>
      </c>
      <c r="D95" s="60">
        <f t="shared" si="0"/>
        <v>3.1968425999962995</v>
      </c>
      <c r="E95" s="22">
        <f t="shared" si="1"/>
        <v>0.75487569967000412</v>
      </c>
      <c r="F95" s="61">
        <f t="shared" si="2"/>
        <v>2.7558987931002581</v>
      </c>
      <c r="G95" s="30">
        <f t="shared" si="3"/>
        <v>0.15366382775588772</v>
      </c>
      <c r="H95" s="5">
        <v>0</v>
      </c>
      <c r="I95" s="12">
        <f t="shared" si="4"/>
        <v>-4.38</v>
      </c>
      <c r="J95" s="22"/>
    </row>
    <row r="96" spans="3:10" x14ac:dyDescent="0.25">
      <c r="C96" s="5">
        <v>-1.1000000000000001</v>
      </c>
      <c r="D96" s="12">
        <f t="shared" si="0"/>
        <v>3.3712158327233697</v>
      </c>
      <c r="E96" s="22">
        <f t="shared" si="1"/>
        <v>0.76420952999233271</v>
      </c>
      <c r="F96" s="22">
        <f t="shared" si="2"/>
        <v>3.064741666112154</v>
      </c>
      <c r="G96" s="30">
        <f t="shared" si="3"/>
        <v>0.15748734276767282</v>
      </c>
      <c r="H96" s="5">
        <v>0</v>
      </c>
      <c r="I96" s="12">
        <f t="shared" si="4"/>
        <v>-4.32</v>
      </c>
      <c r="J96" s="22"/>
    </row>
    <row r="97" spans="3:10" x14ac:dyDescent="0.25">
      <c r="C97" s="5">
        <v>-1</v>
      </c>
      <c r="D97" s="12">
        <f t="shared" si="0"/>
        <v>3.708337415995707</v>
      </c>
      <c r="E97" s="22">
        <f t="shared" si="1"/>
        <v>0.78028964118655508</v>
      </c>
      <c r="F97" s="22">
        <f t="shared" si="2"/>
        <v>3.708337415995707</v>
      </c>
      <c r="G97" s="30">
        <f t="shared" si="3"/>
        <v>0.16418460777511612</v>
      </c>
      <c r="H97" s="5">
        <v>0</v>
      </c>
      <c r="I97" s="12">
        <f t="shared" si="4"/>
        <v>-4.2200000000000006</v>
      </c>
      <c r="J97" s="22"/>
    </row>
    <row r="98" spans="3:10" x14ac:dyDescent="0.25">
      <c r="C98" s="5">
        <v>-0.9</v>
      </c>
      <c r="D98" s="12">
        <f t="shared" si="0"/>
        <v>4.1203749066618967</v>
      </c>
      <c r="E98" s="22">
        <f t="shared" si="1"/>
        <v>0.79706099635413696</v>
      </c>
      <c r="F98" s="22">
        <f t="shared" si="2"/>
        <v>4.5781943407354406</v>
      </c>
      <c r="G98" s="30">
        <f t="shared" si="3"/>
        <v>0.17131834583570832</v>
      </c>
      <c r="H98" s="5">
        <v>0</v>
      </c>
      <c r="I98" s="12">
        <f t="shared" si="4"/>
        <v>-4.12</v>
      </c>
      <c r="J98" s="22"/>
    </row>
    <row r="99" spans="3:10" x14ac:dyDescent="0.25">
      <c r="C99" s="5">
        <v>-0.8</v>
      </c>
      <c r="D99" s="12">
        <f t="shared" si="0"/>
        <v>4.6354217699946334</v>
      </c>
      <c r="E99" s="22">
        <f t="shared" si="1"/>
        <v>0.81456914685277448</v>
      </c>
      <c r="F99" s="22">
        <f t="shared" si="2"/>
        <v>5.7942772124932906</v>
      </c>
      <c r="G99" s="30">
        <f t="shared" si="3"/>
        <v>0.17892732525966693</v>
      </c>
      <c r="H99" s="5">
        <v>0</v>
      </c>
      <c r="I99" s="12">
        <f t="shared" si="4"/>
        <v>-4.0200000000000005</v>
      </c>
      <c r="J99" s="22"/>
    </row>
    <row r="100" spans="3:10" x14ac:dyDescent="0.25">
      <c r="C100" s="5">
        <v>-0.7</v>
      </c>
      <c r="D100" s="12">
        <f t="shared" si="0"/>
        <v>5.2976248799938679</v>
      </c>
      <c r="E100" s="22">
        <f t="shared" si="1"/>
        <v>0.83286373623240029</v>
      </c>
      <c r="F100" s="22">
        <f t="shared" si="2"/>
        <v>7.5680355428483823</v>
      </c>
      <c r="G100" s="30">
        <f t="shared" si="3"/>
        <v>0.18705471625610995</v>
      </c>
      <c r="H100" s="5">
        <v>0</v>
      </c>
      <c r="I100" s="12">
        <f t="shared" si="4"/>
        <v>-3.92</v>
      </c>
      <c r="J100" s="22"/>
    </row>
    <row r="101" spans="3:10" x14ac:dyDescent="0.25">
      <c r="C101" s="5">
        <v>-0.6</v>
      </c>
      <c r="D101" s="12">
        <f t="shared" si="0"/>
        <v>6.1805623599928454</v>
      </c>
      <c r="E101" s="22">
        <f t="shared" si="1"/>
        <v>0.85199897033042871</v>
      </c>
      <c r="F101" s="22">
        <f t="shared" si="2"/>
        <v>10.300937266654742</v>
      </c>
      <c r="G101" s="30">
        <f t="shared" si="3"/>
        <v>0.19574870461166013</v>
      </c>
      <c r="H101" s="5">
        <v>0</v>
      </c>
      <c r="I101" s="12">
        <f t="shared" si="4"/>
        <v>-3.8200000000000003</v>
      </c>
      <c r="J101" s="22"/>
    </row>
    <row r="102" spans="3:10" x14ac:dyDescent="0.25">
      <c r="C102" s="5">
        <v>-0.5</v>
      </c>
      <c r="D102" s="12">
        <f t="shared" si="0"/>
        <v>7.416674831991414</v>
      </c>
      <c r="E102" s="22">
        <f t="shared" si="1"/>
        <v>0.87203415369415438</v>
      </c>
      <c r="F102" s="22">
        <f t="shared" si="2"/>
        <v>14.833349663982828</v>
      </c>
      <c r="G102" s="30">
        <f t="shared" si="3"/>
        <v>0.20506320755197435</v>
      </c>
      <c r="H102" s="5">
        <v>0</v>
      </c>
      <c r="I102" s="12">
        <f t="shared" si="4"/>
        <v>-3.72</v>
      </c>
      <c r="J102" s="22"/>
    </row>
    <row r="103" spans="3:10" x14ac:dyDescent="0.25">
      <c r="C103" s="5">
        <v>-0.4</v>
      </c>
      <c r="D103" s="12">
        <f t="shared" si="0"/>
        <v>9.2708435399892668</v>
      </c>
      <c r="E103" s="22">
        <f t="shared" si="1"/>
        <v>0.89303430351124369</v>
      </c>
      <c r="F103" s="22">
        <f t="shared" si="2"/>
        <v>23.177108849973163</v>
      </c>
      <c r="G103" s="30">
        <f t="shared" si="3"/>
        <v>0.21505871170400939</v>
      </c>
      <c r="H103" s="5">
        <v>0</v>
      </c>
      <c r="I103" s="12">
        <f t="shared" si="4"/>
        <v>-3.62</v>
      </c>
      <c r="J103" s="22"/>
    </row>
    <row r="104" spans="3:10" x14ac:dyDescent="0.25">
      <c r="C104" s="5">
        <v>-0.3</v>
      </c>
      <c r="D104" s="12">
        <f t="shared" si="0"/>
        <v>12.361124719985691</v>
      </c>
      <c r="E104" s="22">
        <f t="shared" si="1"/>
        <v>0.91507085443646996</v>
      </c>
      <c r="F104" s="22">
        <f t="shared" si="2"/>
        <v>41.203749066618968</v>
      </c>
      <c r="G104" s="30">
        <f t="shared" si="3"/>
        <v>0.22580325755342762</v>
      </c>
      <c r="H104" s="5">
        <v>0</v>
      </c>
      <c r="I104" s="12">
        <f t="shared" si="4"/>
        <v>-3.52</v>
      </c>
      <c r="J104" s="22"/>
    </row>
    <row r="105" spans="3:10" x14ac:dyDescent="0.25">
      <c r="C105" s="5">
        <v>-0.2</v>
      </c>
      <c r="D105" s="12">
        <f t="shared" si="0"/>
        <v>18.541687079978534</v>
      </c>
      <c r="E105" s="22">
        <f t="shared" si="1"/>
        <v>0.93822247041264095</v>
      </c>
      <c r="F105" s="22">
        <f t="shared" si="2"/>
        <v>92.70843539989265</v>
      </c>
      <c r="G105" s="30">
        <f t="shared" si="3"/>
        <v>0.23737360041463335</v>
      </c>
      <c r="H105" s="5">
        <v>0</v>
      </c>
      <c r="I105" s="12">
        <f t="shared" si="4"/>
        <v>-3.4200000000000004</v>
      </c>
      <c r="J105" s="22"/>
    </row>
    <row r="106" spans="3:10" x14ac:dyDescent="0.25">
      <c r="C106" s="5">
        <v>-0.1</v>
      </c>
      <c r="D106" s="12">
        <f t="shared" si="0"/>
        <v>37.083374159957067</v>
      </c>
      <c r="E106" s="22">
        <f t="shared" si="1"/>
        <v>0.96257598292651514</v>
      </c>
      <c r="F106" s="22">
        <f t="shared" si="2"/>
        <v>370.8337415995706</v>
      </c>
      <c r="G106" s="30">
        <f t="shared" si="3"/>
        <v>0.2498565850319644</v>
      </c>
      <c r="H106" s="5">
        <v>0</v>
      </c>
      <c r="I106" s="12">
        <f t="shared" si="4"/>
        <v>-3.3200000000000003</v>
      </c>
      <c r="J106" s="22"/>
    </row>
    <row r="107" spans="3:10" x14ac:dyDescent="0.25">
      <c r="C107" s="5">
        <v>0</v>
      </c>
      <c r="D107" s="12"/>
      <c r="E107" s="22">
        <f t="shared" si="1"/>
        <v>0.9882274792850908</v>
      </c>
      <c r="F107" s="22"/>
      <c r="G107" s="30">
        <f t="shared" si="3"/>
        <v>0.26335077994836242</v>
      </c>
      <c r="H107" s="5">
        <v>0</v>
      </c>
      <c r="I107" s="12">
        <f t="shared" si="4"/>
        <v>-3.22</v>
      </c>
      <c r="J107" s="22"/>
    </row>
    <row r="108" spans="3:10" x14ac:dyDescent="0.25">
      <c r="C108" s="5">
        <v>0.1</v>
      </c>
      <c r="D108" s="12">
        <f t="shared" ref="D108:D154" si="5">-FGHG/C108</f>
        <v>-37.083374159957067</v>
      </c>
      <c r="E108" s="22">
        <f t="shared" ref="E108:E139" si="6">FGHG*$D$50/(1-$D$50*C108)</f>
        <v>1.015283569663499</v>
      </c>
      <c r="F108" s="22">
        <f t="shared" ref="F108:F154" si="7">FGHG/C108^2</f>
        <v>370.8337415995706</v>
      </c>
      <c r="G108" s="30">
        <f t="shared" ref="G108:G139" si="8">FGHG*$D$50^2/(1-$D$50*C108)^2</f>
        <v>0.277968429297279</v>
      </c>
      <c r="H108" s="5">
        <v>0</v>
      </c>
      <c r="I108" s="12">
        <f t="shared" ref="I108:I139" si="9">+C108-3.22</f>
        <v>-3.12</v>
      </c>
      <c r="J108" s="22"/>
    </row>
    <row r="109" spans="3:10" x14ac:dyDescent="0.25">
      <c r="C109" s="5">
        <v>0.2</v>
      </c>
      <c r="D109" s="12">
        <f t="shared" si="5"/>
        <v>-18.541687079978534</v>
      </c>
      <c r="E109" s="22">
        <f t="shared" si="6"/>
        <v>1.0438628681502913</v>
      </c>
      <c r="F109" s="22">
        <f t="shared" si="7"/>
        <v>92.70843539989265</v>
      </c>
      <c r="G109" s="30">
        <f t="shared" si="8"/>
        <v>0.29383779447976033</v>
      </c>
      <c r="H109" s="5">
        <v>0</v>
      </c>
      <c r="I109" s="12">
        <f t="shared" si="9"/>
        <v>-3.02</v>
      </c>
      <c r="J109" s="22"/>
    </row>
    <row r="110" spans="3:10" x14ac:dyDescent="0.25">
      <c r="C110" s="5">
        <v>0.3</v>
      </c>
      <c r="D110" s="12">
        <f t="shared" si="5"/>
        <v>-12.361124719985691</v>
      </c>
      <c r="E110" s="22">
        <f t="shared" si="6"/>
        <v>1.0740977311782667</v>
      </c>
      <c r="F110" s="22">
        <f t="shared" si="7"/>
        <v>41.203749066618968</v>
      </c>
      <c r="G110" s="30">
        <f t="shared" si="8"/>
        <v>0.31110597734336137</v>
      </c>
      <c r="H110" s="5">
        <v>0</v>
      </c>
      <c r="I110" s="12">
        <f t="shared" si="9"/>
        <v>-2.9200000000000004</v>
      </c>
      <c r="J110" s="22"/>
    </row>
    <row r="111" spans="3:10" x14ac:dyDescent="0.25">
      <c r="C111" s="5">
        <v>0.4</v>
      </c>
      <c r="D111" s="12">
        <f t="shared" si="5"/>
        <v>-9.2708435399892668</v>
      </c>
      <c r="E111" s="22">
        <f t="shared" si="6"/>
        <v>1.1061363070825652</v>
      </c>
      <c r="F111" s="22">
        <f t="shared" si="7"/>
        <v>23.177108849973163</v>
      </c>
      <c r="G111" s="30">
        <f t="shared" si="8"/>
        <v>0.32994234143004186</v>
      </c>
      <c r="H111" s="5">
        <v>0</v>
      </c>
      <c r="I111" s="12">
        <f t="shared" si="9"/>
        <v>-2.8200000000000003</v>
      </c>
      <c r="J111" s="22"/>
    </row>
    <row r="112" spans="3:10" x14ac:dyDescent="0.25">
      <c r="C112" s="5">
        <v>0.5</v>
      </c>
      <c r="D112" s="12">
        <f t="shared" si="5"/>
        <v>-7.416674831991414</v>
      </c>
      <c r="E112" s="22">
        <f t="shared" si="6"/>
        <v>1.1401449637462535</v>
      </c>
      <c r="F112" s="22">
        <f t="shared" si="7"/>
        <v>14.833349663982828</v>
      </c>
      <c r="G112" s="30">
        <f t="shared" si="8"/>
        <v>0.35054268059555943</v>
      </c>
      <c r="H112" s="5">
        <v>0</v>
      </c>
      <c r="I112" s="12">
        <f t="shared" si="9"/>
        <v>-2.72</v>
      </c>
      <c r="J112" s="22"/>
    </row>
    <row r="113" spans="3:10" x14ac:dyDescent="0.25">
      <c r="C113" s="5">
        <v>0.6</v>
      </c>
      <c r="D113" s="12">
        <f t="shared" si="5"/>
        <v>-6.1805623599928454</v>
      </c>
      <c r="E113" s="22">
        <f t="shared" si="6"/>
        <v>1.1763111782858471</v>
      </c>
      <c r="F113" s="22">
        <f t="shared" si="7"/>
        <v>10.300937266654742</v>
      </c>
      <c r="G113" s="30">
        <f t="shared" si="8"/>
        <v>0.37313432758078863</v>
      </c>
      <c r="H113" s="5">
        <v>0</v>
      </c>
      <c r="I113" s="12">
        <f t="shared" si="9"/>
        <v>-2.62</v>
      </c>
      <c r="J113" s="22"/>
    </row>
    <row r="114" spans="3:10" x14ac:dyDescent="0.25">
      <c r="C114" s="5">
        <v>0.7</v>
      </c>
      <c r="D114" s="12">
        <f t="shared" si="5"/>
        <v>-5.2976248799938679</v>
      </c>
      <c r="E114" s="22">
        <f t="shared" si="6"/>
        <v>1.2148469947313902</v>
      </c>
      <c r="F114" s="22">
        <f t="shared" si="7"/>
        <v>7.5680355428483823</v>
      </c>
      <c r="G114" s="30">
        <f t="shared" si="8"/>
        <v>0.397982452794581</v>
      </c>
      <c r="H114" s="5">
        <v>0</v>
      </c>
      <c r="I114" s="12">
        <f t="shared" si="9"/>
        <v>-2.5200000000000005</v>
      </c>
      <c r="J114" s="22"/>
    </row>
    <row r="115" spans="3:10" x14ac:dyDescent="0.25">
      <c r="C115" s="5">
        <v>0.8</v>
      </c>
      <c r="D115" s="12">
        <f t="shared" si="5"/>
        <v>-4.6354217699946334</v>
      </c>
      <c r="E115" s="22">
        <f t="shared" si="6"/>
        <v>1.2559931843646996</v>
      </c>
      <c r="F115" s="22">
        <f t="shared" si="7"/>
        <v>5.7942772124932906</v>
      </c>
      <c r="G115" s="30">
        <f t="shared" si="8"/>
        <v>0.42539788110058119</v>
      </c>
      <c r="H115" s="5">
        <v>0</v>
      </c>
      <c r="I115" s="12">
        <f t="shared" si="9"/>
        <v>-2.42</v>
      </c>
      <c r="J115" s="22"/>
    </row>
    <row r="116" spans="3:10" x14ac:dyDescent="0.25">
      <c r="C116" s="5">
        <v>0.9</v>
      </c>
      <c r="D116" s="12">
        <f t="shared" si="5"/>
        <v>-4.1203749066618967</v>
      </c>
      <c r="E116" s="22">
        <f t="shared" si="6"/>
        <v>1.3000242811463838</v>
      </c>
      <c r="F116" s="22">
        <f t="shared" si="7"/>
        <v>4.5781943407354406</v>
      </c>
      <c r="G116" s="30">
        <f t="shared" si="8"/>
        <v>0.45574685957113248</v>
      </c>
      <c r="H116" s="5">
        <v>0</v>
      </c>
      <c r="I116" s="12">
        <f t="shared" si="9"/>
        <v>-2.3200000000000003</v>
      </c>
      <c r="J116" s="22"/>
    </row>
    <row r="117" spans="3:10" x14ac:dyDescent="0.25">
      <c r="C117" s="5">
        <v>1</v>
      </c>
      <c r="D117" s="12">
        <f t="shared" si="5"/>
        <v>-3.708337415995707</v>
      </c>
      <c r="E117" s="22">
        <f t="shared" si="6"/>
        <v>1.3472547147780589</v>
      </c>
      <c r="F117" s="22">
        <f t="shared" si="7"/>
        <v>3.708337415995707</v>
      </c>
      <c r="G117" s="30">
        <f t="shared" si="8"/>
        <v>0.48946335321656431</v>
      </c>
      <c r="H117" s="5">
        <v>0</v>
      </c>
      <c r="I117" s="12">
        <f t="shared" si="9"/>
        <v>-2.2200000000000002</v>
      </c>
      <c r="J117" s="22"/>
    </row>
    <row r="118" spans="3:10" x14ac:dyDescent="0.25">
      <c r="C118" s="5">
        <v>1.1000000000000001</v>
      </c>
      <c r="D118" s="12">
        <f t="shared" si="5"/>
        <v>-3.3712158327233697</v>
      </c>
      <c r="E118" s="22">
        <f t="shared" si="6"/>
        <v>1.3980463310663398</v>
      </c>
      <c r="F118" s="22">
        <f t="shared" si="7"/>
        <v>3.064741666112154</v>
      </c>
      <c r="G118" s="30">
        <f t="shared" si="8"/>
        <v>0.52706464502860007</v>
      </c>
      <c r="H118" s="5">
        <v>0</v>
      </c>
      <c r="I118" s="12">
        <f t="shared" si="9"/>
        <v>-2.12</v>
      </c>
      <c r="J118" s="22"/>
    </row>
    <row r="119" spans="3:10" x14ac:dyDescent="0.25">
      <c r="C119" s="5">
        <v>1.2</v>
      </c>
      <c r="D119" s="12">
        <f t="shared" si="5"/>
        <v>-3.0902811799964227</v>
      </c>
      <c r="E119" s="22">
        <f t="shared" si="6"/>
        <v>1.4528176800414687</v>
      </c>
      <c r="F119" s="22">
        <f t="shared" si="7"/>
        <v>2.5752343166636855</v>
      </c>
      <c r="G119" s="30">
        <f t="shared" si="8"/>
        <v>0.56917129556139578</v>
      </c>
      <c r="H119" s="5">
        <v>0</v>
      </c>
      <c r="I119" s="12">
        <f t="shared" si="9"/>
        <v>-2.0200000000000005</v>
      </c>
      <c r="J119" s="22"/>
    </row>
    <row r="120" spans="3:10" x14ac:dyDescent="0.25">
      <c r="C120" s="5">
        <v>1.3</v>
      </c>
      <c r="D120" s="12">
        <f t="shared" si="5"/>
        <v>-2.8525672430736209</v>
      </c>
      <c r="E120" s="22">
        <f t="shared" si="6"/>
        <v>1.5120555763856034</v>
      </c>
      <c r="F120" s="22">
        <f t="shared" si="7"/>
        <v>2.1942824946720156</v>
      </c>
      <c r="G120" s="30">
        <f t="shared" si="8"/>
        <v>0.61653291208532401</v>
      </c>
      <c r="H120" s="5">
        <v>0</v>
      </c>
      <c r="I120" s="12">
        <f t="shared" si="9"/>
        <v>-1.9200000000000002</v>
      </c>
      <c r="J120" s="22"/>
    </row>
    <row r="121" spans="3:10" x14ac:dyDescent="0.25">
      <c r="C121" s="5">
        <v>1.4</v>
      </c>
      <c r="D121" s="12">
        <f t="shared" si="5"/>
        <v>-2.6488124399969339</v>
      </c>
      <c r="E121" s="22">
        <f t="shared" si="6"/>
        <v>1.5763296083056548</v>
      </c>
      <c r="F121" s="22">
        <f t="shared" si="7"/>
        <v>1.8920088857120956</v>
      </c>
      <c r="G121" s="30">
        <f t="shared" si="8"/>
        <v>0.67006174338477054</v>
      </c>
      <c r="H121" s="5">
        <v>0</v>
      </c>
      <c r="I121" s="12">
        <f t="shared" si="9"/>
        <v>-1.8200000000000003</v>
      </c>
      <c r="J121" s="22"/>
    </row>
    <row r="122" spans="3:10" x14ac:dyDescent="0.25">
      <c r="C122" s="5">
        <v>1.5</v>
      </c>
      <c r="D122" s="12">
        <f t="shared" si="5"/>
        <v>-2.472224943997138</v>
      </c>
      <c r="E122" s="22">
        <f t="shared" si="6"/>
        <v>1.6463105111207694</v>
      </c>
      <c r="F122" s="22">
        <f t="shared" si="7"/>
        <v>1.6481499626647587</v>
      </c>
      <c r="G122" s="30">
        <f t="shared" si="8"/>
        <v>0.73087693890416627</v>
      </c>
      <c r="H122" s="5">
        <v>0</v>
      </c>
      <c r="I122" s="12">
        <f t="shared" si="9"/>
        <v>-1.7200000000000002</v>
      </c>
      <c r="J122" s="22"/>
    </row>
    <row r="123" spans="3:10" x14ac:dyDescent="0.25">
      <c r="C123" s="5">
        <v>1.6</v>
      </c>
      <c r="D123" s="12">
        <f t="shared" si="5"/>
        <v>-2.3177108849973167</v>
      </c>
      <c r="E123" s="22">
        <f t="shared" si="6"/>
        <v>1.7227936623740687</v>
      </c>
      <c r="F123" s="22">
        <f t="shared" si="7"/>
        <v>1.4485693031233227</v>
      </c>
      <c r="G123" s="30">
        <f t="shared" si="8"/>
        <v>0.80036352418037127</v>
      </c>
      <c r="H123" s="5">
        <v>0</v>
      </c>
      <c r="I123" s="12">
        <f t="shared" si="9"/>
        <v>-1.62</v>
      </c>
      <c r="J123" s="22"/>
    </row>
    <row r="124" spans="3:10" x14ac:dyDescent="0.25">
      <c r="C124" s="5">
        <v>1.7</v>
      </c>
      <c r="D124" s="12">
        <f t="shared" si="5"/>
        <v>-2.1813749505857101</v>
      </c>
      <c r="E124" s="22">
        <f t="shared" si="6"/>
        <v>1.8067294451398273</v>
      </c>
      <c r="F124" s="22">
        <f t="shared" si="7"/>
        <v>1.2831617356386531</v>
      </c>
      <c r="G124" s="30">
        <f t="shared" si="8"/>
        <v>0.88025196247111015</v>
      </c>
      <c r="H124" s="5">
        <v>0</v>
      </c>
      <c r="I124" s="12">
        <f t="shared" si="9"/>
        <v>-1.5200000000000002</v>
      </c>
      <c r="J124" s="22"/>
    </row>
    <row r="125" spans="3:10" x14ac:dyDescent="0.25">
      <c r="C125" s="5">
        <v>1.8</v>
      </c>
      <c r="D125" s="12">
        <f t="shared" si="5"/>
        <v>-2.0601874533309483</v>
      </c>
      <c r="E125" s="22">
        <f t="shared" si="6"/>
        <v>1.8992629418576761</v>
      </c>
      <c r="F125" s="22">
        <f t="shared" si="7"/>
        <v>1.1445485851838602</v>
      </c>
      <c r="G125" s="30">
        <f t="shared" si="8"/>
        <v>0.97272694408939675</v>
      </c>
      <c r="H125" s="5">
        <v>0</v>
      </c>
      <c r="I125" s="12">
        <f t="shared" si="9"/>
        <v>-1.4200000000000002</v>
      </c>
      <c r="J125" s="22"/>
    </row>
    <row r="126" spans="3:10" x14ac:dyDescent="0.25">
      <c r="C126" s="5">
        <v>1.9</v>
      </c>
      <c r="D126" s="12">
        <f t="shared" si="5"/>
        <v>-1.9517565347345827</v>
      </c>
      <c r="E126" s="22">
        <f t="shared" si="6"/>
        <v>2.0017864843724653</v>
      </c>
      <c r="F126" s="22">
        <f t="shared" si="7"/>
        <v>1.0272402814392541</v>
      </c>
      <c r="G126" s="30">
        <f t="shared" si="8"/>
        <v>1.080578350754076</v>
      </c>
      <c r="H126" s="5">
        <v>0</v>
      </c>
      <c r="I126" s="12">
        <f t="shared" si="9"/>
        <v>-1.3200000000000003</v>
      </c>
      <c r="J126" s="22"/>
    </row>
    <row r="127" spans="3:10" x14ac:dyDescent="0.25">
      <c r="C127" s="5">
        <v>2</v>
      </c>
      <c r="D127" s="12">
        <f t="shared" si="5"/>
        <v>-1.8541687079978535</v>
      </c>
      <c r="E127" s="22">
        <f t="shared" si="6"/>
        <v>2.1160101952852153</v>
      </c>
      <c r="F127" s="22">
        <f t="shared" si="7"/>
        <v>0.92708435399892675</v>
      </c>
      <c r="G127" s="30">
        <f t="shared" si="8"/>
        <v>1.207414170899749</v>
      </c>
      <c r="H127" s="5">
        <v>0</v>
      </c>
      <c r="I127" s="12">
        <f t="shared" si="9"/>
        <v>-1.2200000000000002</v>
      </c>
      <c r="J127" s="22"/>
    </row>
    <row r="128" spans="3:10" x14ac:dyDescent="0.25">
      <c r="C128" s="59">
        <v>2.06</v>
      </c>
      <c r="D128" s="12">
        <f t="shared" si="5"/>
        <v>-1.8001637941726731</v>
      </c>
      <c r="E128" s="57">
        <f t="shared" si="6"/>
        <v>2.1910232317442966</v>
      </c>
      <c r="F128" s="22">
        <f t="shared" si="7"/>
        <v>0.87386591950129777</v>
      </c>
      <c r="G128" s="62">
        <f t="shared" si="8"/>
        <v>1.2945377573616073</v>
      </c>
      <c r="H128" s="5">
        <v>0</v>
      </c>
      <c r="I128" s="12">
        <f t="shared" si="9"/>
        <v>-1.1600000000000001</v>
      </c>
      <c r="J128" s="22"/>
    </row>
    <row r="129" spans="3:10" x14ac:dyDescent="0.25">
      <c r="C129" s="5">
        <v>2.1</v>
      </c>
      <c r="D129" s="12">
        <f t="shared" si="5"/>
        <v>-1.7658749599979557</v>
      </c>
      <c r="E129" s="22">
        <f t="shared" si="6"/>
        <v>2.2440581416810224</v>
      </c>
      <c r="F129" s="22">
        <f t="shared" si="7"/>
        <v>0.84089283809426463</v>
      </c>
      <c r="G129" s="30">
        <f t="shared" si="8"/>
        <v>1.3579662199893818</v>
      </c>
      <c r="H129" s="5">
        <v>0</v>
      </c>
      <c r="I129" s="12">
        <f t="shared" si="9"/>
        <v>-1.1200000000000001</v>
      </c>
      <c r="J129" s="22"/>
    </row>
    <row r="130" spans="3:10" x14ac:dyDescent="0.25">
      <c r="C130" s="5">
        <v>2.2000000000000002</v>
      </c>
      <c r="D130" s="12">
        <f t="shared" si="5"/>
        <v>-1.6856079163616848</v>
      </c>
      <c r="E130" s="22">
        <f t="shared" si="6"/>
        <v>2.3886016493837339</v>
      </c>
      <c r="F130" s="22">
        <f t="shared" si="7"/>
        <v>0.76618541652803851</v>
      </c>
      <c r="G130" s="30">
        <f t="shared" si="8"/>
        <v>1.5385379482537618</v>
      </c>
      <c r="H130" s="5">
        <v>0</v>
      </c>
      <c r="I130" s="12">
        <f t="shared" si="9"/>
        <v>-1.02</v>
      </c>
      <c r="J130" s="22"/>
    </row>
    <row r="131" spans="3:10" x14ac:dyDescent="0.25">
      <c r="C131" s="5">
        <v>2.2999999999999998</v>
      </c>
      <c r="D131" s="12">
        <f t="shared" si="5"/>
        <v>-1.6123206156503076</v>
      </c>
      <c r="E131" s="22">
        <f t="shared" si="6"/>
        <v>2.5530476862528304</v>
      </c>
      <c r="F131" s="22">
        <f t="shared" si="7"/>
        <v>0.70100896332622076</v>
      </c>
      <c r="G131" s="30">
        <f t="shared" si="8"/>
        <v>1.757675140391938</v>
      </c>
      <c r="H131" s="5">
        <v>0</v>
      </c>
      <c r="I131" s="12">
        <f t="shared" si="9"/>
        <v>-0.92000000000000037</v>
      </c>
      <c r="J131" s="22"/>
    </row>
    <row r="132" spans="3:10" x14ac:dyDescent="0.25">
      <c r="C132" s="5">
        <v>2.4</v>
      </c>
      <c r="D132" s="12">
        <f t="shared" si="5"/>
        <v>-1.5451405899982114</v>
      </c>
      <c r="E132" s="22">
        <f t="shared" si="6"/>
        <v>2.7418108157658003</v>
      </c>
      <c r="F132" s="22">
        <f t="shared" si="7"/>
        <v>0.64380857916592138</v>
      </c>
      <c r="G132" s="30">
        <f t="shared" si="8"/>
        <v>2.0271959388117944</v>
      </c>
      <c r="H132" s="5">
        <v>0</v>
      </c>
      <c r="I132" s="12">
        <f t="shared" si="9"/>
        <v>-0.82000000000000028</v>
      </c>
      <c r="J132" s="22"/>
    </row>
    <row r="133" spans="3:10" x14ac:dyDescent="0.25">
      <c r="C133" s="5">
        <v>2.5</v>
      </c>
      <c r="D133" s="12">
        <f t="shared" si="5"/>
        <v>-1.4833349663982829</v>
      </c>
      <c r="E133" s="22">
        <f t="shared" si="6"/>
        <v>2.9607154263132371</v>
      </c>
      <c r="F133" s="22">
        <f t="shared" si="7"/>
        <v>0.59333398655931313</v>
      </c>
      <c r="G133" s="30">
        <f t="shared" si="8"/>
        <v>2.3638182970617043</v>
      </c>
      <c r="H133" s="5">
        <v>0</v>
      </c>
      <c r="I133" s="12">
        <f t="shared" si="9"/>
        <v>-0.7200000000000002</v>
      </c>
      <c r="J133" s="22"/>
    </row>
    <row r="134" spans="3:10" x14ac:dyDescent="0.25">
      <c r="C134" s="5">
        <v>2.6</v>
      </c>
      <c r="D134" s="12">
        <f t="shared" si="5"/>
        <v>-1.4262836215368104</v>
      </c>
      <c r="E134" s="22">
        <f t="shared" si="6"/>
        <v>3.2176073614943124</v>
      </c>
      <c r="F134" s="22">
        <f t="shared" si="7"/>
        <v>0.54857062366800391</v>
      </c>
      <c r="G134" s="30">
        <f t="shared" si="8"/>
        <v>2.7918163778962803</v>
      </c>
      <c r="H134" s="5">
        <v>0</v>
      </c>
      <c r="I134" s="12">
        <f t="shared" si="9"/>
        <v>-0.62000000000000011</v>
      </c>
      <c r="J134" s="22"/>
    </row>
    <row r="135" spans="3:10" x14ac:dyDescent="0.25">
      <c r="C135" s="5">
        <v>2.7</v>
      </c>
      <c r="D135" s="12">
        <f t="shared" si="5"/>
        <v>-1.3734583022206321</v>
      </c>
      <c r="E135" s="22">
        <f t="shared" si="6"/>
        <v>3.5233142186386877</v>
      </c>
      <c r="F135" s="22">
        <f t="shared" si="7"/>
        <v>0.50868826008171553</v>
      </c>
      <c r="G135" s="30">
        <f t="shared" si="8"/>
        <v>3.3475225392693653</v>
      </c>
      <c r="H135" s="5">
        <v>0</v>
      </c>
      <c r="I135" s="12">
        <f t="shared" si="9"/>
        <v>-0.52</v>
      </c>
      <c r="J135" s="22"/>
    </row>
    <row r="136" spans="3:10" x14ac:dyDescent="0.25">
      <c r="C136" s="5">
        <v>2.8</v>
      </c>
      <c r="D136" s="12">
        <f t="shared" si="5"/>
        <v>-1.324406219998467</v>
      </c>
      <c r="E136" s="22">
        <f t="shared" si="6"/>
        <v>3.8932105509148403</v>
      </c>
      <c r="F136" s="22">
        <f t="shared" si="7"/>
        <v>0.47300222142802389</v>
      </c>
      <c r="G136" s="30">
        <f t="shared" si="8"/>
        <v>4.0873002355113028</v>
      </c>
      <c r="H136" s="5">
        <v>0</v>
      </c>
      <c r="I136" s="12">
        <f t="shared" si="9"/>
        <v>-0.42000000000000037</v>
      </c>
      <c r="J136" s="22"/>
    </row>
    <row r="137" spans="3:10" x14ac:dyDescent="0.25">
      <c r="C137" s="5">
        <v>2.9</v>
      </c>
      <c r="D137" s="12">
        <f t="shared" si="5"/>
        <v>-1.2787370399985196</v>
      </c>
      <c r="E137" s="22">
        <f t="shared" si="6"/>
        <v>4.3498846599157757</v>
      </c>
      <c r="F137" s="22">
        <f t="shared" si="7"/>
        <v>0.44094380689604123</v>
      </c>
      <c r="G137" s="30">
        <f t="shared" si="8"/>
        <v>5.1024204197152496</v>
      </c>
      <c r="H137" s="5">
        <v>0</v>
      </c>
      <c r="I137" s="12">
        <f t="shared" si="9"/>
        <v>-0.32000000000000028</v>
      </c>
      <c r="J137" s="22"/>
    </row>
    <row r="138" spans="3:10" x14ac:dyDescent="0.25">
      <c r="C138" s="5">
        <v>3</v>
      </c>
      <c r="D138" s="12">
        <f t="shared" si="5"/>
        <v>-1.236112471998569</v>
      </c>
      <c r="E138" s="22">
        <f t="shared" si="6"/>
        <v>4.9279316950339451</v>
      </c>
      <c r="F138" s="22">
        <f t="shared" si="7"/>
        <v>0.41203749066618967</v>
      </c>
      <c r="G138" s="30">
        <f t="shared" si="8"/>
        <v>6.548624913733641</v>
      </c>
      <c r="H138" s="5">
        <v>0</v>
      </c>
      <c r="I138" s="12">
        <f t="shared" si="9"/>
        <v>-0.2200000000000002</v>
      </c>
      <c r="J138" s="22"/>
    </row>
    <row r="139" spans="3:10" x14ac:dyDescent="0.25">
      <c r="C139" s="5">
        <v>3.1</v>
      </c>
      <c r="D139" s="12">
        <f t="shared" si="5"/>
        <v>-1.1962378761276473</v>
      </c>
      <c r="E139" s="22">
        <f t="shared" si="6"/>
        <v>5.6831541062139834</v>
      </c>
      <c r="F139" s="22">
        <f t="shared" si="7"/>
        <v>0.38588318584762815</v>
      </c>
      <c r="G139" s="30">
        <f t="shared" si="8"/>
        <v>8.7096283244507884</v>
      </c>
      <c r="I139" s="12">
        <f t="shared" si="9"/>
        <v>-0.12000000000000011</v>
      </c>
      <c r="J139" s="22"/>
    </row>
    <row r="140" spans="3:10" x14ac:dyDescent="0.25">
      <c r="C140" s="5">
        <v>3.2</v>
      </c>
      <c r="D140" s="12">
        <f t="shared" si="5"/>
        <v>-1.1588554424986584</v>
      </c>
      <c r="E140" s="22">
        <f t="shared" ref="E140:E154" si="10">FGHG*$D$50/(1-$D$50*C140)</f>
        <v>6.7117532860826836</v>
      </c>
      <c r="F140" s="22">
        <f t="shared" si="7"/>
        <v>0.36214232578083067</v>
      </c>
      <c r="G140" s="30">
        <f t="shared" ref="G140:G154" si="11">FGHG*$D$50^2/(1-$D$50*C140)^2</f>
        <v>12.147662717780547</v>
      </c>
      <c r="I140" s="12">
        <f t="shared" ref="I140:I154" si="12">+C140-3.22</f>
        <v>-2.0000000000000018E-2</v>
      </c>
      <c r="J140" s="22"/>
    </row>
    <row r="141" spans="3:10" x14ac:dyDescent="0.25">
      <c r="C141" s="5">
        <v>3.3</v>
      </c>
      <c r="D141" s="12">
        <f t="shared" si="5"/>
        <v>-1.12373861090779</v>
      </c>
      <c r="E141" s="22">
        <f t="shared" si="10"/>
        <v>8.1949679080586684</v>
      </c>
      <c r="F141" s="22">
        <f t="shared" si="7"/>
        <v>0.34052685179023945</v>
      </c>
      <c r="G141" s="30">
        <f t="shared" si="11"/>
        <v>18.109867436666175</v>
      </c>
      <c r="I141" s="12">
        <f t="shared" si="12"/>
        <v>7.9999999999999627E-2</v>
      </c>
      <c r="J141" s="22"/>
    </row>
    <row r="142" spans="3:10" x14ac:dyDescent="0.25">
      <c r="C142" s="5">
        <v>3.4</v>
      </c>
      <c r="D142" s="12">
        <f t="shared" si="5"/>
        <v>-1.090687475292855</v>
      </c>
      <c r="E142" s="22">
        <f t="shared" si="10"/>
        <v>10.519689404582838</v>
      </c>
      <c r="F142" s="22">
        <f t="shared" si="7"/>
        <v>0.32079043390966328</v>
      </c>
      <c r="G142" s="30">
        <f t="shared" si="11"/>
        <v>29.841908314909528</v>
      </c>
      <c r="I142" s="12">
        <f t="shared" si="12"/>
        <v>0.17999999999999972</v>
      </c>
      <c r="J142" s="22"/>
    </row>
    <row r="143" spans="3:10" x14ac:dyDescent="0.25">
      <c r="C143" s="5">
        <v>3.5</v>
      </c>
      <c r="D143" s="12">
        <f t="shared" si="5"/>
        <v>-1.0595249759987735</v>
      </c>
      <c r="E143" s="22">
        <f t="shared" si="10"/>
        <v>14.685672632738093</v>
      </c>
      <c r="F143" s="22">
        <f t="shared" si="7"/>
        <v>0.30272142171393529</v>
      </c>
      <c r="G143" s="30">
        <f t="shared" si="11"/>
        <v>58.157863344817649</v>
      </c>
      <c r="I143" s="12">
        <f t="shared" si="12"/>
        <v>0.2799999999999998</v>
      </c>
      <c r="J143" s="22"/>
    </row>
    <row r="144" spans="3:10" x14ac:dyDescent="0.25">
      <c r="C144" s="5">
        <v>3.6</v>
      </c>
      <c r="D144" s="12">
        <f t="shared" si="5"/>
        <v>-1.0300937266654742</v>
      </c>
      <c r="E144" s="22">
        <f t="shared" si="10"/>
        <v>24.314740169594913</v>
      </c>
      <c r="F144" s="22">
        <f t="shared" si="7"/>
        <v>0.28613714629596504</v>
      </c>
      <c r="G144" s="30">
        <f t="shared" si="11"/>
        <v>159.42632052972729</v>
      </c>
      <c r="I144" s="12">
        <f t="shared" si="12"/>
        <v>0.37999999999999989</v>
      </c>
      <c r="J144" s="22"/>
    </row>
    <row r="145" spans="3:10" x14ac:dyDescent="0.25">
      <c r="C145" s="5">
        <v>3.7</v>
      </c>
      <c r="D145" s="12">
        <f t="shared" si="5"/>
        <v>-1.0022533556745155</v>
      </c>
      <c r="E145" s="22">
        <f t="shared" si="10"/>
        <v>70.616215328266236</v>
      </c>
      <c r="F145" s="22">
        <f t="shared" si="7"/>
        <v>0.27087928531743655</v>
      </c>
      <c r="G145" s="30">
        <f t="shared" si="11"/>
        <v>1344.713090502074</v>
      </c>
      <c r="I145" s="12">
        <f t="shared" si="12"/>
        <v>0.48</v>
      </c>
      <c r="J145" s="22"/>
    </row>
    <row r="146" spans="3:10" x14ac:dyDescent="0.25">
      <c r="C146" s="5">
        <v>3.8</v>
      </c>
      <c r="D146" s="12">
        <f t="shared" si="5"/>
        <v>-0.97587826736729133</v>
      </c>
      <c r="E146" s="22">
        <f t="shared" si="10"/>
        <v>-78.093219767284552</v>
      </c>
      <c r="F146" s="22">
        <f t="shared" si="7"/>
        <v>0.25681007035981351</v>
      </c>
      <c r="G146" s="30">
        <f t="shared" si="11"/>
        <v>1644.5512609817117</v>
      </c>
      <c r="I146" s="12">
        <f t="shared" si="12"/>
        <v>0.57999999999999963</v>
      </c>
      <c r="J146" s="22"/>
    </row>
    <row r="147" spans="3:10" x14ac:dyDescent="0.25">
      <c r="C147" s="5">
        <v>3.9</v>
      </c>
      <c r="D147" s="12">
        <f t="shared" si="5"/>
        <v>-0.95085574769120695</v>
      </c>
      <c r="E147" s="22">
        <f t="shared" si="10"/>
        <v>-25.143651060000781</v>
      </c>
      <c r="F147" s="22">
        <f t="shared" si="7"/>
        <v>0.24380916607466846</v>
      </c>
      <c r="G147" s="30">
        <f t="shared" si="11"/>
        <v>170.48157104046277</v>
      </c>
      <c r="I147" s="12">
        <f t="shared" si="12"/>
        <v>0.67999999999999972</v>
      </c>
      <c r="J147" s="22"/>
    </row>
    <row r="148" spans="3:10" x14ac:dyDescent="0.25">
      <c r="C148" s="5">
        <v>4</v>
      </c>
      <c r="D148" s="12">
        <f t="shared" si="5"/>
        <v>-0.92708435399892675</v>
      </c>
      <c r="E148" s="22">
        <f t="shared" si="10"/>
        <v>-14.98402690325555</v>
      </c>
      <c r="F148" s="22">
        <f t="shared" si="7"/>
        <v>0.23177108849973169</v>
      </c>
      <c r="G148" s="30">
        <f t="shared" si="11"/>
        <v>60.544938890681031</v>
      </c>
      <c r="I148" s="12">
        <f t="shared" si="12"/>
        <v>0.7799999999999998</v>
      </c>
      <c r="J148" s="22"/>
    </row>
    <row r="149" spans="3:10" x14ac:dyDescent="0.25">
      <c r="C149" s="5">
        <v>4.0999999999999996</v>
      </c>
      <c r="D149" s="12">
        <f t="shared" si="5"/>
        <v>-0.90447254048675785</v>
      </c>
      <c r="E149" s="22">
        <f t="shared" si="10"/>
        <v>-10.671903431509659</v>
      </c>
      <c r="F149" s="22">
        <f t="shared" si="7"/>
        <v>0.2206030586553068</v>
      </c>
      <c r="G149" s="30">
        <f t="shared" si="11"/>
        <v>30.711747631219179</v>
      </c>
      <c r="I149" s="12">
        <f t="shared" si="12"/>
        <v>0.87999999999999945</v>
      </c>
      <c r="J149" s="22"/>
    </row>
    <row r="150" spans="3:10" x14ac:dyDescent="0.25">
      <c r="C150" s="5">
        <v>4.2</v>
      </c>
      <c r="D150" s="12">
        <f t="shared" si="5"/>
        <v>-0.88293747999897787</v>
      </c>
      <c r="E150" s="22">
        <f t="shared" si="10"/>
        <v>-8.2870461215854831</v>
      </c>
      <c r="F150" s="22">
        <f t="shared" si="7"/>
        <v>0.21022320952356616</v>
      </c>
      <c r="G150" s="30">
        <f t="shared" si="11"/>
        <v>18.519116713883317</v>
      </c>
      <c r="I150" s="12">
        <f t="shared" si="12"/>
        <v>0.98</v>
      </c>
      <c r="J150" s="22"/>
    </row>
    <row r="151" spans="3:10" x14ac:dyDescent="0.25">
      <c r="C151" s="5">
        <v>4.3</v>
      </c>
      <c r="D151" s="12">
        <f t="shared" si="5"/>
        <v>-0.86240405023155975</v>
      </c>
      <c r="E151" s="22">
        <f t="shared" si="10"/>
        <v>-6.7733917847923273</v>
      </c>
      <c r="F151" s="22">
        <f t="shared" si="7"/>
        <v>0.20055908144919996</v>
      </c>
      <c r="G151" s="30">
        <f t="shared" si="11"/>
        <v>12.371807396057429</v>
      </c>
      <c r="I151" s="12">
        <f t="shared" si="12"/>
        <v>1.0799999999999996</v>
      </c>
      <c r="J151" s="22"/>
    </row>
    <row r="152" spans="3:10" x14ac:dyDescent="0.25">
      <c r="C152" s="5">
        <v>4.4000000000000004</v>
      </c>
      <c r="D152" s="12">
        <f t="shared" si="5"/>
        <v>-0.84280395818084242</v>
      </c>
      <c r="E152" s="22">
        <f t="shared" si="10"/>
        <v>-5.7272855505093387</v>
      </c>
      <c r="F152" s="22">
        <f t="shared" si="7"/>
        <v>0.19154635413200963</v>
      </c>
      <c r="G152" s="30">
        <f t="shared" si="11"/>
        <v>8.8454194150684131</v>
      </c>
      <c r="I152" s="12">
        <f t="shared" si="12"/>
        <v>1.1800000000000002</v>
      </c>
      <c r="J152" s="22"/>
    </row>
    <row r="153" spans="3:10" x14ac:dyDescent="0.25">
      <c r="C153" s="5">
        <v>4.5</v>
      </c>
      <c r="D153" s="12">
        <f t="shared" si="5"/>
        <v>-0.82407498133237933</v>
      </c>
      <c r="E153" s="22">
        <f t="shared" si="10"/>
        <v>-4.9610791897824651</v>
      </c>
      <c r="F153" s="22">
        <f t="shared" si="7"/>
        <v>0.18312777362941762</v>
      </c>
      <c r="G153" s="30">
        <f t="shared" si="11"/>
        <v>6.6370192262248899</v>
      </c>
      <c r="I153" s="12">
        <f t="shared" si="12"/>
        <v>1.2799999999999998</v>
      </c>
      <c r="J153" s="22"/>
    </row>
    <row r="154" spans="3:10" x14ac:dyDescent="0.25">
      <c r="C154" s="5">
        <v>4.5999999999999996</v>
      </c>
      <c r="D154" s="12">
        <f t="shared" si="5"/>
        <v>-0.8061603078251538</v>
      </c>
      <c r="E154" s="22">
        <f t="shared" si="10"/>
        <v>-4.3756914687777648</v>
      </c>
      <c r="F154" s="22">
        <f t="shared" si="7"/>
        <v>0.17525224083155519</v>
      </c>
      <c r="G154" s="30">
        <f t="shared" si="11"/>
        <v>5.1631428540850655</v>
      </c>
      <c r="I154" s="12">
        <f t="shared" si="12"/>
        <v>1.3799999999999994</v>
      </c>
      <c r="J154" s="22"/>
    </row>
  </sheetData>
  <sheetProtection sheet="1" objects="1" scenarios="1"/>
  <mergeCells count="3">
    <mergeCell ref="F74:G74"/>
    <mergeCell ref="E55:F55"/>
    <mergeCell ref="D74:E7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F872-126C-434B-93E1-2F6621A007E4}">
  <dimension ref="A2:H16"/>
  <sheetViews>
    <sheetView workbookViewId="0">
      <selection activeCell="D7" sqref="D7"/>
    </sheetView>
  </sheetViews>
  <sheetFormatPr baseColWidth="10" defaultRowHeight="15" x14ac:dyDescent="0.25"/>
  <cols>
    <col min="1" max="1" width="22.5703125" customWidth="1"/>
  </cols>
  <sheetData>
    <row r="2" spans="1:8" x14ac:dyDescent="0.25">
      <c r="A2" t="s">
        <v>38</v>
      </c>
      <c r="B2" t="s">
        <v>31</v>
      </c>
      <c r="C2" t="s">
        <v>32</v>
      </c>
    </row>
    <row r="3" spans="1:8" x14ac:dyDescent="0.25">
      <c r="A3" t="s">
        <v>18</v>
      </c>
      <c r="B3" t="s">
        <v>16</v>
      </c>
      <c r="C3" s="5" t="s">
        <v>33</v>
      </c>
      <c r="D3" s="55">
        <v>0.3</v>
      </c>
    </row>
    <row r="4" spans="1:8" x14ac:dyDescent="0.25">
      <c r="A4" t="s">
        <v>17</v>
      </c>
      <c r="B4" t="s">
        <v>19</v>
      </c>
      <c r="C4" s="5" t="s">
        <v>35</v>
      </c>
      <c r="D4" s="55">
        <v>0.92</v>
      </c>
      <c r="E4">
        <v>1</v>
      </c>
      <c r="F4" t="s">
        <v>97</v>
      </c>
    </row>
    <row r="5" spans="1:8" x14ac:dyDescent="0.25">
      <c r="A5" t="s">
        <v>20</v>
      </c>
      <c r="B5" t="s">
        <v>30</v>
      </c>
      <c r="C5" t="s">
        <v>36</v>
      </c>
      <c r="D5" s="55">
        <v>0.65</v>
      </c>
    </row>
    <row r="7" spans="1:8" x14ac:dyDescent="0.25">
      <c r="A7" t="s">
        <v>103</v>
      </c>
      <c r="B7" t="s">
        <v>21</v>
      </c>
      <c r="C7" t="s">
        <v>37</v>
      </c>
      <c r="D7" s="55">
        <v>1366</v>
      </c>
      <c r="E7" t="s">
        <v>12</v>
      </c>
    </row>
    <row r="8" spans="1:8" x14ac:dyDescent="0.25">
      <c r="A8" t="s">
        <v>26</v>
      </c>
      <c r="B8" t="s">
        <v>27</v>
      </c>
      <c r="D8">
        <v>-273.14999999999998</v>
      </c>
      <c r="E8" t="s">
        <v>25</v>
      </c>
    </row>
    <row r="9" spans="1:8" ht="17.25" x14ac:dyDescent="0.25">
      <c r="A9" t="s">
        <v>28</v>
      </c>
      <c r="B9" t="s">
        <v>29</v>
      </c>
      <c r="C9" s="5" t="s">
        <v>34</v>
      </c>
      <c r="D9" s="6">
        <v>5.6699999999999998E-8</v>
      </c>
      <c r="E9" s="4" t="s">
        <v>43</v>
      </c>
      <c r="F9" t="s">
        <v>42</v>
      </c>
      <c r="G9" t="s">
        <v>12</v>
      </c>
      <c r="H9" t="s">
        <v>41</v>
      </c>
    </row>
    <row r="15" spans="1:8" x14ac:dyDescent="0.25">
      <c r="B15" s="5" t="s">
        <v>46</v>
      </c>
      <c r="C15">
        <f>(1-alpha)*solconst/4</f>
        <v>239.04999999999998</v>
      </c>
      <c r="D15" t="s">
        <v>12</v>
      </c>
      <c r="E15" s="47">
        <f>(C15/sigma)^0.25</f>
        <v>254.81584054796187</v>
      </c>
      <c r="F15" s="48" t="s">
        <v>13</v>
      </c>
    </row>
    <row r="16" spans="1:8" x14ac:dyDescent="0.25">
      <c r="E16" t="s">
        <v>91</v>
      </c>
      <c r="F16" s="47">
        <f>288^4*sigma</f>
        <v>390.07939461119997</v>
      </c>
      <c r="G16" t="s">
        <v>12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10</vt:i4>
      </vt:variant>
    </vt:vector>
  </HeadingPairs>
  <TitlesOfParts>
    <vt:vector size="14" baseType="lpstr">
      <vt:lpstr>Feedback</vt:lpstr>
      <vt:lpstr>Parameters</vt:lpstr>
      <vt:lpstr>Graphique1</vt:lpstr>
      <vt:lpstr>Graphique2</vt:lpstr>
      <vt:lpstr>alpha</vt:lpstr>
      <vt:lpstr>cloudiness</vt:lpstr>
      <vt:lpstr>epsilon</vt:lpstr>
      <vt:lpstr>FGHG</vt:lpstr>
      <vt:lpstr>forcinggs</vt:lpstr>
      <vt:lpstr>lambdagf</vt:lpstr>
      <vt:lpstr>lambdanet</vt:lpstr>
      <vt:lpstr>sigma</vt:lpstr>
      <vt:lpstr>solconst</vt:lpstr>
      <vt:lpstr>tzero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de Rougemont</dc:creator>
  <cp:lastModifiedBy>Michel de Rougemont</cp:lastModifiedBy>
  <cp:lastPrinted>2026-07-25T13:49:17Z</cp:lastPrinted>
  <dcterms:created xsi:type="dcterms:W3CDTF">2026-07-22T08:49:03Z</dcterms:created>
  <dcterms:modified xsi:type="dcterms:W3CDTF">2026-09-01T08:03:59Z</dcterms:modified>
</cp:coreProperties>
</file>